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19420" windowHeight="8520" activeTab="2"/>
  </bookViews>
  <sheets>
    <sheet name="BIỂU 113" sheetId="1" r:id="rId1"/>
    <sheet name="BIỂU 114" sheetId="2" r:id="rId2"/>
    <sheet name="BIỂU 115" sheetId="3" r:id="rId3"/>
  </sheets>
  <definedNames/>
  <calcPr fullCalcOnLoad="1"/>
</workbook>
</file>

<file path=xl/sharedStrings.xml><?xml version="1.0" encoding="utf-8"?>
<sst xmlns="http://schemas.openxmlformats.org/spreadsheetml/2006/main" count="146" uniqueCount="100">
  <si>
    <t>NỘI DUNG</t>
  </si>
  <si>
    <t>TỔNG SỐ CHI</t>
  </si>
  <si>
    <t>STT</t>
  </si>
  <si>
    <t>SO SÁNH (%)</t>
  </si>
  <si>
    <t>THU NSNN</t>
  </si>
  <si>
    <t>THU NSX</t>
  </si>
  <si>
    <t>A</t>
  </si>
  <si>
    <t>B</t>
  </si>
  <si>
    <t>5=3/1</t>
  </si>
  <si>
    <t>6=4/2</t>
  </si>
  <si>
    <t>TỔNG THU</t>
  </si>
  <si>
    <t>I</t>
  </si>
  <si>
    <t xml:space="preserve">Các khoản thu 100% </t>
  </si>
  <si>
    <t>Phí, lệ phí</t>
  </si>
  <si>
    <t>Thu từ tài sản được xác lập quyền sở hữu của nhà nước theo quy định</t>
  </si>
  <si>
    <t>Đóng góp của nhân dân theo quy định</t>
  </si>
  <si>
    <t>Đóng góp tự nguyện của các tổ chức, cá nhân</t>
  </si>
  <si>
    <t>II</t>
  </si>
  <si>
    <t>Các khoản thu phân chia theo tỷ lệ phần trăm (%)</t>
  </si>
  <si>
    <t>Các khoản thu phân chia</t>
  </si>
  <si>
    <t>2</t>
  </si>
  <si>
    <t>Các khoản thu phân chia khác do cấp tỉnh quy định</t>
  </si>
  <si>
    <t>-</t>
  </si>
  <si>
    <t>…</t>
  </si>
  <si>
    <t>III</t>
  </si>
  <si>
    <t>Thu viện trợ không hoàn lại trực tiếp cho xã (nếu có)</t>
  </si>
  <si>
    <t>IV</t>
  </si>
  <si>
    <t>Thu chuyển nguồn</t>
  </si>
  <si>
    <t>V</t>
  </si>
  <si>
    <t>Thu kết dư ngân sách năm trước</t>
  </si>
  <si>
    <t>VI</t>
  </si>
  <si>
    <t>Thu bổ sung từ ngân sách cấp trên</t>
  </si>
  <si>
    <t>- Thu bổ sung cân đối</t>
  </si>
  <si>
    <t>- Thu bổ sung có mục tiêu</t>
  </si>
  <si>
    <t>TỔNG SỐ</t>
  </si>
  <si>
    <t>7=4/1</t>
  </si>
  <si>
    <t>8=5/2</t>
  </si>
  <si>
    <t>TỔNG CHI</t>
  </si>
  <si>
    <t xml:space="preserve">Trong đó </t>
  </si>
  <si>
    <t>Chi giáo dục</t>
  </si>
  <si>
    <t>Chi y tế</t>
  </si>
  <si>
    <t>Chi văn hóa, thông tin</t>
  </si>
  <si>
    <t>Chi phát thanh, truyền thanh</t>
  </si>
  <si>
    <t>Chi thể dục thể thao</t>
  </si>
  <si>
    <t>Chi bảo vệ môi trường</t>
  </si>
  <si>
    <t>Chi các hoạt động kinh tế</t>
  </si>
  <si>
    <t xml:space="preserve">Chi hoạt động của cơ quan quản lý Nhà nước, Đảng, đoàn thể </t>
  </si>
  <si>
    <t>Chi cho công tác xã hội</t>
  </si>
  <si>
    <t>Dự phòng ngân sách</t>
  </si>
  <si>
    <t>3</t>
  </si>
  <si>
    <t>1</t>
  </si>
  <si>
    <t>4</t>
  </si>
  <si>
    <t>5</t>
  </si>
  <si>
    <t>6</t>
  </si>
  <si>
    <t>Biểu số 113/CK TC-NSNN</t>
  </si>
  <si>
    <t xml:space="preserve">DỰ TOÁN NĂM </t>
  </si>
  <si>
    <t>SO SÁNH</t>
  </si>
  <si>
    <t>3=2/1</t>
  </si>
  <si>
    <t xml:space="preserve">TỔNG SỐ THU </t>
  </si>
  <si>
    <t xml:space="preserve">Các khoản thu xã hưởng 100% </t>
  </si>
  <si>
    <t>Các khoản thu phân chia theo tỷ lệ (1)</t>
  </si>
  <si>
    <t>Thu bổ sung</t>
  </si>
  <si>
    <t>Chi đầu tư phát triển</t>
  </si>
  <si>
    <t>Chi thường xuyên</t>
  </si>
  <si>
    <t xml:space="preserve">Dự phòng </t>
  </si>
  <si>
    <t>Thu kết dư</t>
  </si>
  <si>
    <t>Biểu số 114/CK TC-NSNN</t>
  </si>
  <si>
    <t>Biểu số 115/CK TC-NSNN</t>
  </si>
  <si>
    <t>DỰ TOÁN NĂM</t>
  </si>
  <si>
    <t>XDCB</t>
  </si>
  <si>
    <t>TX</t>
  </si>
  <si>
    <t>10=6/3</t>
  </si>
  <si>
    <t>CHỦ TỊCH</t>
  </si>
  <si>
    <t>Người lập</t>
  </si>
  <si>
    <t>Phí trước bạ nhà đất</t>
  </si>
  <si>
    <t>Thu xử phạt ATGT</t>
  </si>
  <si>
    <t>Thuế giá trị gia tăng</t>
  </si>
  <si>
    <t>Tiền sử dụng đất</t>
  </si>
  <si>
    <t>Vũ Đăng Tuấn</t>
  </si>
  <si>
    <t>Đơn vị:  đồng</t>
  </si>
  <si>
    <t>Chi đầu tư xây dựng cơ bản</t>
  </si>
  <si>
    <t>Chi tiết kiệm 10%</t>
  </si>
  <si>
    <t>Đak Krong, ngày     tháng     năm 2018</t>
  </si>
  <si>
    <t>TM. ỦY BAN NHÂN DÂN</t>
  </si>
  <si>
    <t xml:space="preserve">TM. ỦY BAN NHÂN DÂN </t>
  </si>
  <si>
    <t>Đơn vị: đồng</t>
  </si>
  <si>
    <t>Thu khác và phạt các loại</t>
  </si>
  <si>
    <t>Thuế thu nhập cá nhân</t>
  </si>
  <si>
    <t>Thuế sử dụng đất phi nông nghiệp từ hộ gia đình</t>
  </si>
  <si>
    <t>Chi Thường xuyên</t>
  </si>
  <si>
    <t>Thu tiền thuê mặt đất, mặt nước</t>
  </si>
  <si>
    <t>Thu từ đất ở tại nông thôn</t>
  </si>
  <si>
    <t>DỰ TOÁN NĂM 2023</t>
  </si>
  <si>
    <t>UBND XÃ NAMYANG</t>
  </si>
  <si>
    <t>CÂN ĐỐI NGÂN SÁCH XÃ QUÝ II NĂM 2023</t>
  </si>
  <si>
    <t>ƯỚC THỰC HIỆN QUÝ II</t>
  </si>
  <si>
    <t xml:space="preserve"> THỰC HIỆN THU NGÂN SÁCH XÃ QUÝ II NĂM 2023</t>
  </si>
  <si>
    <t xml:space="preserve"> ƯỚC THỰC HIỆN QUÝ II</t>
  </si>
  <si>
    <t xml:space="preserve"> THỰC HIỆN CHI NGÂN SÁCH XÃ QUÝ II NĂM 2023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</si>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</sst>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;[Red]#,##0"/>
  </numFmts>
  <fonts count="48">
    <font>
      <sz val="10"/>
      <name val="Arial"/>
      <family val="0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b/>
      <sz val="16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i/>
      <sz val="13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vertical="top" wrapText="1"/>
    </xf>
    <xf numFmtId="4" fontId="3" fillId="0" borderId="0" xfId="0" applyNumberFormat="1" applyFont="1" applyAlignment="1">
      <alignment horizontal="right"/>
    </xf>
    <xf numFmtId="4" fontId="2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3" fontId="9" fillId="0" borderId="10" xfId="0" applyNumberFormat="1" applyFont="1" applyBorder="1" applyAlignment="1">
      <alignment horizontal="right" vertical="center" wrapText="1"/>
    </xf>
    <xf numFmtId="176" fontId="10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vertical="top" wrapText="1"/>
    </xf>
    <xf numFmtId="176" fontId="11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/>
    </xf>
    <xf numFmtId="4" fontId="1" fillId="0" borderId="0" xfId="0" applyNumberFormat="1" applyFont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3" fontId="10" fillId="0" borderId="10" xfId="0" applyNumberFormat="1" applyFont="1" applyBorder="1" applyAlignment="1">
      <alignment horizontal="right"/>
    </xf>
    <xf numFmtId="176" fontId="9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right" wrapText="1"/>
    </xf>
    <xf numFmtId="3" fontId="12" fillId="0" borderId="10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3" fontId="13" fillId="0" borderId="10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3" fontId="13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1" fillId="0" borderId="0" xfId="0" applyNumberFormat="1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E25"/>
  <sheetViews>
    <sheetView zoomScalePageLayoutView="0" workbookViewId="0" topLeftCell="A4">
      <selection activeCell="D12" sqref="D12"/>
    </sheetView>
  </sheetViews>
  <sheetFormatPr defaultColWidth="9.140625" defaultRowHeight="12.75"/>
  <cols>
    <col min="1" max="1" width="6.8515625" style="1" customWidth="1"/>
    <col min="2" max="2" width="30.8515625" style="1" customWidth="1"/>
    <col min="3" max="3" width="17.140625" style="8" customWidth="1"/>
    <col min="4" max="4" width="17.28125" style="8" customWidth="1"/>
    <col min="5" max="5" width="17.00390625" style="15" customWidth="1"/>
    <col min="6" max="16384" width="9.140625" style="1" customWidth="1"/>
  </cols>
  <sheetData>
    <row r="1" spans="1:5" ht="21.75" customHeight="1">
      <c r="A1" s="57" t="s">
        <v>93</v>
      </c>
      <c r="B1" s="57"/>
      <c r="D1" s="56" t="s">
        <v>54</v>
      </c>
      <c r="E1" s="56"/>
    </row>
    <row r="2" spans="1:2" ht="16.5">
      <c r="A2" s="58"/>
      <c r="B2" s="58"/>
    </row>
    <row r="3" spans="1:2" ht="16.5">
      <c r="A3" s="18"/>
      <c r="B3" s="18"/>
    </row>
    <row r="4" spans="1:5" ht="19.5">
      <c r="A4" s="59" t="s">
        <v>94</v>
      </c>
      <c r="B4" s="59"/>
      <c r="C4" s="59"/>
      <c r="D4" s="59"/>
      <c r="E4" s="59"/>
    </row>
    <row r="5" ht="16.5">
      <c r="E5" s="24" t="s">
        <v>85</v>
      </c>
    </row>
    <row r="6" spans="1:5" ht="49.5" customHeight="1">
      <c r="A6" s="41" t="s">
        <v>2</v>
      </c>
      <c r="B6" s="41" t="s">
        <v>0</v>
      </c>
      <c r="C6" s="9" t="s">
        <v>55</v>
      </c>
      <c r="D6" s="9" t="s">
        <v>95</v>
      </c>
      <c r="E6" s="36" t="s">
        <v>56</v>
      </c>
    </row>
    <row r="7" spans="1:5" ht="16.5">
      <c r="A7" s="19" t="s">
        <v>6</v>
      </c>
      <c r="B7" s="19" t="s">
        <v>7</v>
      </c>
      <c r="C7" s="22">
        <v>1</v>
      </c>
      <c r="D7" s="22">
        <v>2</v>
      </c>
      <c r="E7" s="25" t="s">
        <v>57</v>
      </c>
    </row>
    <row r="8" spans="1:5" ht="16.5">
      <c r="A8" s="4" t="s">
        <v>11</v>
      </c>
      <c r="B8" s="4" t="s">
        <v>58</v>
      </c>
      <c r="C8" s="23">
        <f>C9+C10+C11+C14</f>
        <v>5216900000</v>
      </c>
      <c r="D8" s="23">
        <f>D9+D10+D11+D14+D15</f>
        <v>6738546508</v>
      </c>
      <c r="E8" s="26">
        <f>D8/C8*100</f>
        <v>129.16763802258046</v>
      </c>
    </row>
    <row r="9" spans="1:5" ht="26.25" customHeight="1">
      <c r="A9" s="19">
        <v>1</v>
      </c>
      <c r="B9" s="6" t="s">
        <v>59</v>
      </c>
      <c r="C9" s="10">
        <f>'BIỂU 114'!D10</f>
        <v>268000000</v>
      </c>
      <c r="D9" s="10">
        <f>'BIỂU 114'!F10</f>
        <v>131049196</v>
      </c>
      <c r="E9" s="27">
        <f aca="true" t="shared" si="0" ref="E9:E19">D9/C9*100</f>
        <v>48.89895373134328</v>
      </c>
    </row>
    <row r="10" spans="1:5" ht="31.5" customHeight="1">
      <c r="A10" s="19">
        <v>2</v>
      </c>
      <c r="B10" s="6" t="s">
        <v>60</v>
      </c>
      <c r="C10" s="10">
        <f>'BIỂU 114'!D20</f>
        <v>672900000</v>
      </c>
      <c r="D10" s="10">
        <f>'BIỂU 114'!F20</f>
        <v>365055323</v>
      </c>
      <c r="E10" s="27">
        <f t="shared" si="0"/>
        <v>54.25105112200921</v>
      </c>
    </row>
    <row r="11" spans="1:5" ht="16.5">
      <c r="A11" s="19">
        <v>3</v>
      </c>
      <c r="B11" s="6" t="s">
        <v>61</v>
      </c>
      <c r="C11" s="10">
        <f>SUM(C12:C13)</f>
        <v>4276000000</v>
      </c>
      <c r="D11" s="23">
        <f>SUM(D12:D13)</f>
        <v>4526300000</v>
      </c>
      <c r="E11" s="27">
        <f t="shared" si="0"/>
        <v>105.85360149672591</v>
      </c>
    </row>
    <row r="12" spans="1:5" ht="16.5">
      <c r="A12" s="4"/>
      <c r="B12" s="20" t="s">
        <v>32</v>
      </c>
      <c r="C12" s="29">
        <v>4226000000</v>
      </c>
      <c r="D12" s="31">
        <f>'BIỂU 114'!F35</f>
        <v>2247000000</v>
      </c>
      <c r="E12" s="27">
        <f t="shared" si="0"/>
        <v>53.17084713677236</v>
      </c>
    </row>
    <row r="13" spans="1:5" ht="16.5">
      <c r="A13" s="4"/>
      <c r="B13" s="20" t="s">
        <v>33</v>
      </c>
      <c r="C13" s="30">
        <v>50000000</v>
      </c>
      <c r="D13" s="30">
        <f>'BIỂU 114'!F36</f>
        <v>2279300000</v>
      </c>
      <c r="E13" s="27"/>
    </row>
    <row r="14" spans="1:5" ht="20.25" customHeight="1">
      <c r="A14" s="19" t="s">
        <v>51</v>
      </c>
      <c r="B14" s="6" t="s">
        <v>27</v>
      </c>
      <c r="C14" s="32"/>
      <c r="D14" s="10">
        <f>'BIỂU 114'!F32</f>
        <v>1716141989</v>
      </c>
      <c r="E14" s="27"/>
    </row>
    <row r="15" spans="1:5" ht="15" customHeight="1">
      <c r="A15" s="19">
        <v>5</v>
      </c>
      <c r="B15" s="6" t="s">
        <v>65</v>
      </c>
      <c r="C15" s="10"/>
      <c r="D15" s="10"/>
      <c r="E15" s="26"/>
    </row>
    <row r="16" spans="1:5" ht="16.5">
      <c r="A16" s="4" t="s">
        <v>17</v>
      </c>
      <c r="B16" s="4" t="s">
        <v>1</v>
      </c>
      <c r="C16" s="23">
        <f>SUM(C17:C19)</f>
        <v>5216900000</v>
      </c>
      <c r="D16" s="23">
        <f>SUM(D17:D19)</f>
        <v>2726484562</v>
      </c>
      <c r="E16" s="26">
        <f t="shared" si="0"/>
        <v>52.2625421610535</v>
      </c>
    </row>
    <row r="17" spans="1:5" ht="16.5">
      <c r="A17" s="19" t="s">
        <v>50</v>
      </c>
      <c r="B17" s="6" t="s">
        <v>62</v>
      </c>
      <c r="C17" s="10">
        <v>40000000</v>
      </c>
      <c r="D17" s="10"/>
      <c r="E17" s="27">
        <f t="shared" si="0"/>
        <v>0</v>
      </c>
    </row>
    <row r="18" spans="1:5" ht="16.5">
      <c r="A18" s="19" t="s">
        <v>20</v>
      </c>
      <c r="B18" s="6" t="s">
        <v>63</v>
      </c>
      <c r="C18" s="10">
        <v>5075900000</v>
      </c>
      <c r="D18" s="10">
        <v>2726484562</v>
      </c>
      <c r="E18" s="27">
        <f t="shared" si="0"/>
        <v>53.71430804389369</v>
      </c>
    </row>
    <row r="19" spans="1:5" ht="16.5">
      <c r="A19" s="19" t="s">
        <v>49</v>
      </c>
      <c r="B19" s="6" t="s">
        <v>64</v>
      </c>
      <c r="C19" s="10">
        <v>101000000</v>
      </c>
      <c r="D19" s="10"/>
      <c r="E19" s="27">
        <f t="shared" si="0"/>
        <v>0</v>
      </c>
    </row>
    <row r="20" spans="1:5" ht="16.5">
      <c r="A20" s="4"/>
      <c r="B20" s="5"/>
      <c r="C20" s="23"/>
      <c r="D20" s="23"/>
      <c r="E20" s="26"/>
    </row>
    <row r="21" ht="16.5">
      <c r="A21" s="7"/>
    </row>
    <row r="23" spans="3:5" ht="16.5" hidden="1">
      <c r="C23" s="60" t="s">
        <v>82</v>
      </c>
      <c r="D23" s="60"/>
      <c r="E23" s="60"/>
    </row>
    <row r="24" spans="2:5" ht="16.5" hidden="1">
      <c r="B24" s="21" t="s">
        <v>73</v>
      </c>
      <c r="C24" s="55" t="s">
        <v>83</v>
      </c>
      <c r="D24" s="55"/>
      <c r="E24" s="55"/>
    </row>
    <row r="25" spans="3:5" ht="16.5" hidden="1">
      <c r="C25" s="55" t="s">
        <v>72</v>
      </c>
      <c r="D25" s="55"/>
      <c r="E25" s="55"/>
    </row>
    <row r="26" ht="16.5" hidden="1"/>
    <row r="27" ht="16.5" hidden="1"/>
  </sheetData>
  <sheetProtection/>
  <mergeCells count="7">
    <mergeCell ref="C24:E24"/>
    <mergeCell ref="C25:E25"/>
    <mergeCell ref="D1:E1"/>
    <mergeCell ref="A1:B1"/>
    <mergeCell ref="A2:B2"/>
    <mergeCell ref="A4:E4"/>
    <mergeCell ref="C23:E2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7">
      <selection activeCell="E18" sqref="E18"/>
    </sheetView>
  </sheetViews>
  <sheetFormatPr defaultColWidth="9.140625" defaultRowHeight="12.75"/>
  <cols>
    <col min="1" max="1" width="5.140625" style="1" customWidth="1"/>
    <col min="2" max="2" width="38.00390625" style="1" customWidth="1"/>
    <col min="3" max="3" width="17.00390625" style="8" customWidth="1"/>
    <col min="4" max="4" width="16.140625" style="8" customWidth="1"/>
    <col min="5" max="6" width="17.00390625" style="8" customWidth="1"/>
    <col min="7" max="7" width="10.7109375" style="15" customWidth="1"/>
    <col min="8" max="8" width="9.7109375" style="15" customWidth="1"/>
    <col min="9" max="9" width="22.421875" style="1" customWidth="1"/>
    <col min="10" max="10" width="21.421875" style="1" customWidth="1"/>
    <col min="11" max="16384" width="9.140625" style="1" customWidth="1"/>
  </cols>
  <sheetData>
    <row r="1" spans="1:8" ht="18.75" customHeight="1">
      <c r="A1" s="57" t="s">
        <v>93</v>
      </c>
      <c r="B1" s="57"/>
      <c r="F1" s="56" t="s">
        <v>66</v>
      </c>
      <c r="G1" s="56"/>
      <c r="H1" s="56"/>
    </row>
    <row r="2" spans="1:8" ht="18.75" customHeight="1">
      <c r="A2" s="58"/>
      <c r="B2" s="58"/>
      <c r="F2" s="33"/>
      <c r="G2" s="35"/>
      <c r="H2" s="35"/>
    </row>
    <row r="3" ht="16.5">
      <c r="A3" s="2"/>
    </row>
    <row r="4" spans="1:11" ht="16.5">
      <c r="A4" s="58" t="s">
        <v>96</v>
      </c>
      <c r="B4" s="58"/>
      <c r="C4" s="58"/>
      <c r="D4" s="58"/>
      <c r="E4" s="58"/>
      <c r="F4" s="58"/>
      <c r="G4" s="58"/>
      <c r="H4" s="58"/>
      <c r="I4" s="54"/>
      <c r="J4" s="54"/>
      <c r="K4" s="54"/>
    </row>
    <row r="5" ht="16.5">
      <c r="H5" s="24" t="s">
        <v>79</v>
      </c>
    </row>
    <row r="6" spans="1:8" ht="38.25" customHeight="1">
      <c r="A6" s="63" t="s">
        <v>2</v>
      </c>
      <c r="B6" s="63" t="s">
        <v>0</v>
      </c>
      <c r="C6" s="64" t="s">
        <v>92</v>
      </c>
      <c r="D6" s="64"/>
      <c r="E6" s="64" t="s">
        <v>97</v>
      </c>
      <c r="F6" s="64"/>
      <c r="G6" s="62" t="s">
        <v>3</v>
      </c>
      <c r="H6" s="62"/>
    </row>
    <row r="7" spans="1:8" ht="45.75" customHeight="1">
      <c r="A7" s="63"/>
      <c r="B7" s="63"/>
      <c r="C7" s="9" t="s">
        <v>4</v>
      </c>
      <c r="D7" s="9" t="s">
        <v>5</v>
      </c>
      <c r="E7" s="9" t="s">
        <v>4</v>
      </c>
      <c r="F7" s="9" t="s">
        <v>5</v>
      </c>
      <c r="G7" s="36" t="s">
        <v>4</v>
      </c>
      <c r="H7" s="36" t="s">
        <v>5</v>
      </c>
    </row>
    <row r="8" spans="1:8" ht="24" customHeight="1">
      <c r="A8" s="11" t="s">
        <v>6</v>
      </c>
      <c r="B8" s="11" t="s">
        <v>7</v>
      </c>
      <c r="C8" s="14">
        <v>1</v>
      </c>
      <c r="D8" s="14">
        <v>2</v>
      </c>
      <c r="E8" s="14">
        <v>3</v>
      </c>
      <c r="F8" s="14">
        <v>4</v>
      </c>
      <c r="G8" s="17" t="s">
        <v>8</v>
      </c>
      <c r="H8" s="17" t="s">
        <v>9</v>
      </c>
    </row>
    <row r="9" spans="1:8" s="34" customFormat="1" ht="24" customHeight="1">
      <c r="A9" s="3"/>
      <c r="B9" s="3" t="s">
        <v>10</v>
      </c>
      <c r="C9" s="37">
        <f>C10+C20+C31+C32+C33+C34</f>
        <v>5601000000</v>
      </c>
      <c r="D9" s="37">
        <f>D10+D20+D31+D32+D33+D34</f>
        <v>5216900000</v>
      </c>
      <c r="E9" s="37">
        <f>E10+E20+E31+E32+E33+E34</f>
        <v>6981301550</v>
      </c>
      <c r="F9" s="37">
        <f>F10+F20+F31+F32+F33+F34</f>
        <v>6738546508</v>
      </c>
      <c r="G9" s="16">
        <f aca="true" t="shared" si="0" ref="G9:H11">E9/C9*100</f>
        <v>124.64384127834316</v>
      </c>
      <c r="H9" s="16">
        <f t="shared" si="0"/>
        <v>129.16763802258046</v>
      </c>
    </row>
    <row r="10" spans="1:8" s="34" customFormat="1" ht="24" customHeight="1">
      <c r="A10" s="3" t="s">
        <v>11</v>
      </c>
      <c r="B10" s="12" t="s">
        <v>12</v>
      </c>
      <c r="C10" s="37">
        <f>SUM(C11:C19)</f>
        <v>268000000</v>
      </c>
      <c r="D10" s="37">
        <f>SUM(D11:D19)</f>
        <v>268000000</v>
      </c>
      <c r="E10" s="37">
        <f>SUM(E11:E19)</f>
        <v>131311529</v>
      </c>
      <c r="F10" s="37">
        <f>SUM(F11:F19)</f>
        <v>131049196</v>
      </c>
      <c r="G10" s="16">
        <f t="shared" si="0"/>
        <v>48.99683917910448</v>
      </c>
      <c r="H10" s="16">
        <f t="shared" si="0"/>
        <v>48.89895373134328</v>
      </c>
    </row>
    <row r="11" spans="1:8" ht="24" customHeight="1">
      <c r="A11" s="11"/>
      <c r="B11" s="13" t="s">
        <v>13</v>
      </c>
      <c r="C11" s="38">
        <v>56000000</v>
      </c>
      <c r="D11" s="38">
        <f>C11</f>
        <v>56000000</v>
      </c>
      <c r="E11" s="38">
        <f>F11</f>
        <v>44477000</v>
      </c>
      <c r="F11" s="38">
        <f>8727000+35750000</f>
        <v>44477000</v>
      </c>
      <c r="G11" s="17">
        <f t="shared" si="0"/>
        <v>79.42321428571428</v>
      </c>
      <c r="H11" s="17">
        <f t="shared" si="0"/>
        <v>79.42321428571428</v>
      </c>
    </row>
    <row r="12" spans="1:8" ht="24" customHeight="1">
      <c r="A12" s="11"/>
      <c r="B12" s="13" t="s">
        <v>74</v>
      </c>
      <c r="C12" s="38">
        <v>177000000</v>
      </c>
      <c r="D12" s="38">
        <f aca="true" t="shared" si="1" ref="D12:D19">C12</f>
        <v>177000000</v>
      </c>
      <c r="E12" s="38">
        <f>F12</f>
        <v>68542041</v>
      </c>
      <c r="F12" s="38">
        <f>6444508+62097533</f>
        <v>68542041</v>
      </c>
      <c r="G12" s="17">
        <f aca="true" t="shared" si="2" ref="G12:G17">E12/C12*100</f>
        <v>38.724316949152545</v>
      </c>
      <c r="H12" s="17">
        <f aca="true" t="shared" si="3" ref="H12:H20">F12/D12*100</f>
        <v>38.724316949152545</v>
      </c>
    </row>
    <row r="13" spans="1:8" ht="24" customHeight="1">
      <c r="A13" s="11"/>
      <c r="B13" s="13" t="s">
        <v>75</v>
      </c>
      <c r="C13" s="38">
        <v>5000000</v>
      </c>
      <c r="D13" s="38">
        <f t="shared" si="1"/>
        <v>5000000</v>
      </c>
      <c r="E13" s="38">
        <v>0</v>
      </c>
      <c r="F13" s="38">
        <f aca="true" t="shared" si="4" ref="F13:F19">E13</f>
        <v>0</v>
      </c>
      <c r="G13" s="17">
        <f t="shared" si="2"/>
        <v>0</v>
      </c>
      <c r="H13" s="17">
        <f t="shared" si="3"/>
        <v>0</v>
      </c>
    </row>
    <row r="14" spans="1:8" ht="24" customHeight="1" hidden="1">
      <c r="A14" s="11"/>
      <c r="B14" s="13" t="s">
        <v>14</v>
      </c>
      <c r="C14" s="38"/>
      <c r="D14" s="38">
        <f t="shared" si="1"/>
        <v>0</v>
      </c>
      <c r="E14" s="38"/>
      <c r="F14" s="38">
        <f t="shared" si="4"/>
        <v>0</v>
      </c>
      <c r="G14" s="17" t="e">
        <f t="shared" si="2"/>
        <v>#DIV/0!</v>
      </c>
      <c r="H14" s="17" t="e">
        <f t="shared" si="3"/>
        <v>#DIV/0!</v>
      </c>
    </row>
    <row r="15" spans="1:8" ht="24" customHeight="1" hidden="1">
      <c r="A15" s="11"/>
      <c r="B15" s="13" t="s">
        <v>15</v>
      </c>
      <c r="C15" s="38"/>
      <c r="D15" s="38">
        <f t="shared" si="1"/>
        <v>0</v>
      </c>
      <c r="E15" s="38"/>
      <c r="F15" s="38">
        <f t="shared" si="4"/>
        <v>0</v>
      </c>
      <c r="G15" s="17" t="e">
        <f t="shared" si="2"/>
        <v>#DIV/0!</v>
      </c>
      <c r="H15" s="17" t="e">
        <f t="shared" si="3"/>
        <v>#DIV/0!</v>
      </c>
    </row>
    <row r="16" spans="1:8" ht="24" customHeight="1" hidden="1">
      <c r="A16" s="11"/>
      <c r="B16" s="13" t="s">
        <v>16</v>
      </c>
      <c r="C16" s="38"/>
      <c r="D16" s="38">
        <f t="shared" si="1"/>
        <v>0</v>
      </c>
      <c r="E16" s="38"/>
      <c r="F16" s="38">
        <f t="shared" si="4"/>
        <v>0</v>
      </c>
      <c r="G16" s="17" t="e">
        <f t="shared" si="2"/>
        <v>#DIV/0!</v>
      </c>
      <c r="H16" s="17" t="e">
        <f t="shared" si="3"/>
        <v>#DIV/0!</v>
      </c>
    </row>
    <row r="17" spans="1:8" ht="24" customHeight="1">
      <c r="A17" s="11"/>
      <c r="B17" s="13" t="s">
        <v>86</v>
      </c>
      <c r="C17" s="38">
        <v>20000000</v>
      </c>
      <c r="D17" s="38">
        <f t="shared" si="1"/>
        <v>20000000</v>
      </c>
      <c r="E17" s="38">
        <v>11794470</v>
      </c>
      <c r="F17" s="38">
        <f>11525545+6592</f>
        <v>11532137</v>
      </c>
      <c r="G17" s="17">
        <f t="shared" si="2"/>
        <v>58.97235</v>
      </c>
      <c r="H17" s="17">
        <f t="shared" si="3"/>
        <v>57.660685</v>
      </c>
    </row>
    <row r="18" spans="1:8" ht="37.5" customHeight="1">
      <c r="A18" s="11"/>
      <c r="B18" s="13" t="s">
        <v>88</v>
      </c>
      <c r="C18" s="38">
        <v>10000000</v>
      </c>
      <c r="D18" s="38">
        <f t="shared" si="1"/>
        <v>10000000</v>
      </c>
      <c r="E18" s="38">
        <f>F18</f>
        <v>6498018</v>
      </c>
      <c r="F18" s="38">
        <v>6498018</v>
      </c>
      <c r="G18" s="17"/>
      <c r="H18" s="17"/>
    </row>
    <row r="19" spans="1:8" ht="24" customHeight="1">
      <c r="A19" s="11"/>
      <c r="B19" s="13" t="s">
        <v>91</v>
      </c>
      <c r="C19" s="38">
        <v>0</v>
      </c>
      <c r="D19" s="38">
        <f t="shared" si="1"/>
        <v>0</v>
      </c>
      <c r="E19" s="38"/>
      <c r="F19" s="38">
        <f t="shared" si="4"/>
        <v>0</v>
      </c>
      <c r="G19" s="17"/>
      <c r="H19" s="17"/>
    </row>
    <row r="20" spans="1:8" ht="36" customHeight="1">
      <c r="A20" s="3" t="s">
        <v>17</v>
      </c>
      <c r="B20" s="12" t="s">
        <v>18</v>
      </c>
      <c r="C20" s="37">
        <f>SUM(C22:C24)</f>
        <v>1057000000</v>
      </c>
      <c r="D20" s="37">
        <f>SUM(D22:D24)</f>
        <v>672900000</v>
      </c>
      <c r="E20" s="37">
        <f>SUM(E22:E25)</f>
        <v>607548032</v>
      </c>
      <c r="F20" s="37">
        <f>SUM(F22:F25)</f>
        <v>365055323</v>
      </c>
      <c r="G20" s="16">
        <f>E20/C20*100</f>
        <v>57.47852715231788</v>
      </c>
      <c r="H20" s="16">
        <f t="shared" si="3"/>
        <v>54.25105112200921</v>
      </c>
    </row>
    <row r="21" spans="1:8" ht="24" customHeight="1" hidden="1">
      <c r="A21" s="11">
        <v>1</v>
      </c>
      <c r="B21" s="13" t="s">
        <v>19</v>
      </c>
      <c r="C21" s="38"/>
      <c r="D21" s="38"/>
      <c r="E21" s="38"/>
      <c r="F21" s="38"/>
      <c r="G21" s="17"/>
      <c r="H21" s="17"/>
    </row>
    <row r="22" spans="1:10" ht="24" customHeight="1">
      <c r="A22" s="11"/>
      <c r="B22" s="13" t="s">
        <v>76</v>
      </c>
      <c r="C22" s="38">
        <v>180000000</v>
      </c>
      <c r="D22" s="38">
        <f>C22*30%</f>
        <v>54000000</v>
      </c>
      <c r="E22" s="47">
        <v>154684821</v>
      </c>
      <c r="F22" s="47">
        <v>46405452</v>
      </c>
      <c r="G22" s="17">
        <f aca="true" t="shared" si="5" ref="G22:H24">E22/C22*100</f>
        <v>85.93601166666667</v>
      </c>
      <c r="H22" s="17">
        <f t="shared" si="5"/>
        <v>85.93602222222222</v>
      </c>
      <c r="I22" s="8">
        <f>F22/30%</f>
        <v>154684840</v>
      </c>
      <c r="J22" s="1">
        <f>E22*30%</f>
        <v>46405446.3</v>
      </c>
    </row>
    <row r="23" spans="1:10" ht="24" customHeight="1">
      <c r="A23" s="11"/>
      <c r="B23" s="13" t="s">
        <v>87</v>
      </c>
      <c r="C23" s="38">
        <v>827000000</v>
      </c>
      <c r="D23" s="38">
        <f>C23*70%</f>
        <v>578900000</v>
      </c>
      <c r="E23" s="47">
        <f>7847185+275637650+92322260</f>
        <v>375807095</v>
      </c>
      <c r="F23" s="47">
        <f>257571947+5493030</f>
        <v>263064977</v>
      </c>
      <c r="G23" s="17">
        <f t="shared" si="5"/>
        <v>45.44221221281741</v>
      </c>
      <c r="H23" s="17">
        <f t="shared" si="5"/>
        <v>45.44221402660218</v>
      </c>
      <c r="I23" s="8">
        <f>F23/70%</f>
        <v>375807110</v>
      </c>
      <c r="J23" s="1">
        <f>E23*70%</f>
        <v>263064966.49999997</v>
      </c>
    </row>
    <row r="24" spans="1:10" ht="24" customHeight="1">
      <c r="A24" s="11"/>
      <c r="B24" s="13" t="s">
        <v>77</v>
      </c>
      <c r="C24" s="38">
        <v>50000000</v>
      </c>
      <c r="D24" s="38">
        <f>C24*80%</f>
        <v>40000000</v>
      </c>
      <c r="E24" s="38">
        <v>75750000</v>
      </c>
      <c r="F24" s="38">
        <v>54540000</v>
      </c>
      <c r="G24" s="17">
        <f t="shared" si="5"/>
        <v>151.5</v>
      </c>
      <c r="H24" s="17">
        <f t="shared" si="5"/>
        <v>136.35</v>
      </c>
      <c r="I24" s="8">
        <f>F24/80%</f>
        <v>68175000</v>
      </c>
      <c r="J24" s="1">
        <f>E24*80%</f>
        <v>60600000</v>
      </c>
    </row>
    <row r="25" spans="1:8" ht="24" customHeight="1">
      <c r="A25" s="11"/>
      <c r="B25" s="13" t="s">
        <v>90</v>
      </c>
      <c r="C25" s="38"/>
      <c r="D25" s="38"/>
      <c r="E25" s="38">
        <v>1306116</v>
      </c>
      <c r="F25" s="38">
        <v>1044894</v>
      </c>
      <c r="G25" s="17"/>
      <c r="H25" s="17"/>
    </row>
    <row r="26" spans="1:8" ht="24" customHeight="1" hidden="1">
      <c r="A26" s="11" t="s">
        <v>20</v>
      </c>
      <c r="B26" s="13" t="s">
        <v>21</v>
      </c>
      <c r="C26" s="38"/>
      <c r="D26" s="38"/>
      <c r="E26" s="38"/>
      <c r="F26" s="38"/>
      <c r="G26" s="17"/>
      <c r="H26" s="17"/>
    </row>
    <row r="27" spans="1:8" ht="24" customHeight="1" hidden="1">
      <c r="A27" s="11"/>
      <c r="B27" s="13" t="s">
        <v>22</v>
      </c>
      <c r="C27" s="38"/>
      <c r="D27" s="38"/>
      <c r="E27" s="38"/>
      <c r="F27" s="38"/>
      <c r="G27" s="17"/>
      <c r="H27" s="17"/>
    </row>
    <row r="28" spans="1:8" ht="16.5" customHeight="1">
      <c r="A28" s="11"/>
      <c r="B28" s="13" t="s">
        <v>22</v>
      </c>
      <c r="C28" s="38"/>
      <c r="D28" s="38"/>
      <c r="E28" s="38"/>
      <c r="F28" s="38"/>
      <c r="G28" s="17"/>
      <c r="H28" s="17"/>
    </row>
    <row r="29" spans="1:8" ht="18.75" customHeight="1">
      <c r="A29" s="11"/>
      <c r="B29" s="13" t="s">
        <v>22</v>
      </c>
      <c r="C29" s="38"/>
      <c r="D29" s="38"/>
      <c r="E29" s="38"/>
      <c r="F29" s="38"/>
      <c r="G29" s="17"/>
      <c r="H29" s="17"/>
    </row>
    <row r="30" spans="1:8" ht="21.75" customHeight="1">
      <c r="A30" s="11"/>
      <c r="B30" s="13" t="s">
        <v>23</v>
      </c>
      <c r="C30" s="38"/>
      <c r="D30" s="38"/>
      <c r="E30" s="38"/>
      <c r="F30" s="38"/>
      <c r="G30" s="17"/>
      <c r="H30" s="17"/>
    </row>
    <row r="31" spans="1:8" ht="34.5" customHeight="1">
      <c r="A31" s="3" t="s">
        <v>24</v>
      </c>
      <c r="B31" s="12" t="s">
        <v>25</v>
      </c>
      <c r="C31" s="38"/>
      <c r="D31" s="38"/>
      <c r="E31" s="38"/>
      <c r="F31" s="38"/>
      <c r="G31" s="16"/>
      <c r="H31" s="16"/>
    </row>
    <row r="32" spans="1:8" ht="24" customHeight="1">
      <c r="A32" s="3" t="s">
        <v>26</v>
      </c>
      <c r="B32" s="12" t="s">
        <v>27</v>
      </c>
      <c r="C32" s="38"/>
      <c r="D32" s="38"/>
      <c r="E32" s="38">
        <f>F32</f>
        <v>1716141989</v>
      </c>
      <c r="F32" s="38">
        <v>1716141989</v>
      </c>
      <c r="G32" s="16"/>
      <c r="H32" s="16"/>
    </row>
    <row r="33" spans="1:8" ht="25.5" customHeight="1">
      <c r="A33" s="3" t="s">
        <v>28</v>
      </c>
      <c r="B33" s="12" t="s">
        <v>29</v>
      </c>
      <c r="C33" s="38"/>
      <c r="D33" s="38"/>
      <c r="E33" s="38"/>
      <c r="F33" s="38"/>
      <c r="G33" s="16"/>
      <c r="H33" s="16"/>
    </row>
    <row r="34" spans="1:8" ht="24" customHeight="1">
      <c r="A34" s="3" t="s">
        <v>30</v>
      </c>
      <c r="B34" s="12" t="s">
        <v>31</v>
      </c>
      <c r="C34" s="37">
        <f>SUM(C35:C36)</f>
        <v>4276000000</v>
      </c>
      <c r="D34" s="37">
        <f>SUM(D35:D36)</f>
        <v>4276000000</v>
      </c>
      <c r="E34" s="37">
        <f>SUM(E35:E36)</f>
        <v>4526300000</v>
      </c>
      <c r="F34" s="37">
        <f>SUM(F35:F36)</f>
        <v>4526300000</v>
      </c>
      <c r="G34" s="16">
        <f aca="true" t="shared" si="6" ref="G34:H36">E34/C34*100</f>
        <v>105.85360149672591</v>
      </c>
      <c r="H34" s="16">
        <f t="shared" si="6"/>
        <v>105.85360149672591</v>
      </c>
    </row>
    <row r="35" spans="1:8" ht="24" customHeight="1">
      <c r="A35" s="11"/>
      <c r="B35" s="13" t="s">
        <v>32</v>
      </c>
      <c r="C35" s="39">
        <v>4226000000</v>
      </c>
      <c r="D35" s="39">
        <f>C35</f>
        <v>4226000000</v>
      </c>
      <c r="E35" s="40">
        <f>F35</f>
        <v>2247000000</v>
      </c>
      <c r="F35" s="40">
        <v>2247000000</v>
      </c>
      <c r="G35" s="17">
        <f t="shared" si="6"/>
        <v>53.17084713677236</v>
      </c>
      <c r="H35" s="17">
        <f t="shared" si="6"/>
        <v>53.17084713677236</v>
      </c>
    </row>
    <row r="36" spans="1:8" ht="24" customHeight="1">
      <c r="A36" s="11"/>
      <c r="B36" s="13" t="s">
        <v>33</v>
      </c>
      <c r="C36" s="30">
        <v>50000000</v>
      </c>
      <c r="D36" s="30">
        <f>C36</f>
        <v>50000000</v>
      </c>
      <c r="E36" s="28">
        <f>F36</f>
        <v>2279300000</v>
      </c>
      <c r="F36" s="28">
        <v>2279300000</v>
      </c>
      <c r="G36" s="17">
        <f t="shared" si="6"/>
        <v>4558.599999999999</v>
      </c>
      <c r="H36" s="17">
        <f t="shared" si="6"/>
        <v>4558.599999999999</v>
      </c>
    </row>
    <row r="39" spans="5:13" ht="16.5" hidden="1">
      <c r="E39" s="60" t="s">
        <v>82</v>
      </c>
      <c r="F39" s="60"/>
      <c r="G39" s="60"/>
      <c r="J39" s="44"/>
      <c r="K39" s="44"/>
      <c r="L39" s="44"/>
      <c r="M39" s="44"/>
    </row>
    <row r="40" spans="2:13" ht="16.5" hidden="1">
      <c r="B40" s="55" t="s">
        <v>73</v>
      </c>
      <c r="C40" s="55"/>
      <c r="E40" s="55" t="s">
        <v>84</v>
      </c>
      <c r="F40" s="55"/>
      <c r="G40" s="55"/>
      <c r="J40" s="45"/>
      <c r="K40" s="45"/>
      <c r="L40" s="45"/>
      <c r="M40" s="45"/>
    </row>
    <row r="41" spans="5:13" ht="16.5" hidden="1">
      <c r="E41" s="55" t="s">
        <v>72</v>
      </c>
      <c r="F41" s="55"/>
      <c r="G41" s="55"/>
      <c r="J41" s="45"/>
      <c r="K41" s="45"/>
      <c r="L41" s="45"/>
      <c r="M41" s="45"/>
    </row>
    <row r="42" ht="16.5" hidden="1"/>
    <row r="43" ht="16.5" hidden="1"/>
    <row r="44" ht="16.5" hidden="1"/>
    <row r="45" ht="16.5" hidden="1"/>
    <row r="46" spans="2:7" ht="16.5" hidden="1">
      <c r="B46" s="55"/>
      <c r="C46" s="55"/>
      <c r="E46" s="61" t="s">
        <v>78</v>
      </c>
      <c r="F46" s="61"/>
      <c r="G46" s="61"/>
    </row>
  </sheetData>
  <sheetProtection/>
  <mergeCells count="15">
    <mergeCell ref="G6:H6"/>
    <mergeCell ref="F1:H1"/>
    <mergeCell ref="A4:H4"/>
    <mergeCell ref="A1:B1"/>
    <mergeCell ref="A2:B2"/>
    <mergeCell ref="A6:A7"/>
    <mergeCell ref="B6:B7"/>
    <mergeCell ref="C6:D6"/>
    <mergeCell ref="E6:F6"/>
    <mergeCell ref="B46:C46"/>
    <mergeCell ref="E46:G46"/>
    <mergeCell ref="E39:G39"/>
    <mergeCell ref="E40:G40"/>
    <mergeCell ref="E41:G41"/>
    <mergeCell ref="B40:C40"/>
  </mergeCells>
  <printOptions/>
  <pageMargins left="0.66" right="0.2" top="0.57" bottom="0.52" header="0.58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M31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5.28125" style="1" customWidth="1"/>
    <col min="2" max="2" width="30.7109375" style="1" customWidth="1"/>
    <col min="3" max="3" width="14.421875" style="8" customWidth="1"/>
    <col min="4" max="4" width="11.7109375" style="8" customWidth="1"/>
    <col min="5" max="5" width="14.00390625" style="8" customWidth="1"/>
    <col min="6" max="6" width="14.140625" style="8" customWidth="1"/>
    <col min="7" max="7" width="10.00390625" style="8" customWidth="1"/>
    <col min="8" max="8" width="14.421875" style="8" customWidth="1"/>
    <col min="9" max="9" width="10.28125" style="15" customWidth="1"/>
    <col min="10" max="10" width="10.00390625" style="15" customWidth="1"/>
    <col min="11" max="11" width="9.7109375" style="15" customWidth="1"/>
    <col min="12" max="12" width="9.140625" style="1" customWidth="1"/>
    <col min="13" max="13" width="14.28125" style="1" bestFit="1" customWidth="1"/>
    <col min="14" max="16384" width="9.140625" style="1" customWidth="1"/>
  </cols>
  <sheetData>
    <row r="1" spans="1:11" ht="18" customHeight="1">
      <c r="A1" s="57" t="s">
        <v>93</v>
      </c>
      <c r="B1" s="57"/>
      <c r="I1" s="68" t="s">
        <v>67</v>
      </c>
      <c r="J1" s="68"/>
      <c r="K1" s="68"/>
    </row>
    <row r="2" spans="1:2" ht="16.5">
      <c r="A2" s="67"/>
      <c r="B2" s="67"/>
    </row>
    <row r="3" spans="1:11" ht="16.5">
      <c r="A3" s="58" t="s">
        <v>98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ht="16.5">
      <c r="J4" s="24" t="s">
        <v>79</v>
      </c>
    </row>
    <row r="5" spans="1:11" ht="36.75" customHeight="1">
      <c r="A5" s="65" t="s">
        <v>2</v>
      </c>
      <c r="B5" s="65" t="s">
        <v>0</v>
      </c>
      <c r="C5" s="65" t="s">
        <v>68</v>
      </c>
      <c r="D5" s="65"/>
      <c r="E5" s="65"/>
      <c r="F5" s="65" t="s">
        <v>97</v>
      </c>
      <c r="G5" s="65"/>
      <c r="H5" s="65"/>
      <c r="I5" s="65" t="s">
        <v>3</v>
      </c>
      <c r="J5" s="65"/>
      <c r="K5" s="65"/>
    </row>
    <row r="6" spans="1:11" ht="33">
      <c r="A6" s="65"/>
      <c r="B6" s="65"/>
      <c r="C6" s="46" t="s">
        <v>34</v>
      </c>
      <c r="D6" s="46" t="s">
        <v>69</v>
      </c>
      <c r="E6" s="46" t="s">
        <v>70</v>
      </c>
      <c r="F6" s="46" t="s">
        <v>34</v>
      </c>
      <c r="G6" s="46" t="s">
        <v>69</v>
      </c>
      <c r="H6" s="46" t="s">
        <v>70</v>
      </c>
      <c r="I6" s="46" t="s">
        <v>34</v>
      </c>
      <c r="J6" s="46" t="s">
        <v>69</v>
      </c>
      <c r="K6" s="46" t="s">
        <v>70</v>
      </c>
    </row>
    <row r="7" spans="1:11" ht="16.5">
      <c r="A7" s="11" t="s">
        <v>6</v>
      </c>
      <c r="B7" s="11" t="s">
        <v>7</v>
      </c>
      <c r="C7" s="14" t="s">
        <v>50</v>
      </c>
      <c r="D7" s="22" t="s">
        <v>20</v>
      </c>
      <c r="E7" s="14" t="s">
        <v>49</v>
      </c>
      <c r="F7" s="22" t="s">
        <v>51</v>
      </c>
      <c r="G7" s="14" t="s">
        <v>52</v>
      </c>
      <c r="H7" s="14" t="s">
        <v>53</v>
      </c>
      <c r="I7" s="17" t="s">
        <v>35</v>
      </c>
      <c r="J7" s="17" t="s">
        <v>36</v>
      </c>
      <c r="K7" s="25" t="s">
        <v>71</v>
      </c>
    </row>
    <row r="8" spans="1:11" ht="16.5">
      <c r="A8" s="11"/>
      <c r="B8" s="3" t="s">
        <v>37</v>
      </c>
      <c r="C8" s="53">
        <f>C10+C11+C22</f>
        <v>5216900000</v>
      </c>
      <c r="D8" s="53">
        <f>SUM(D9:D22)</f>
        <v>40000000</v>
      </c>
      <c r="E8" s="53">
        <f>E10+E11+E22</f>
        <v>5176900000</v>
      </c>
      <c r="F8" s="53">
        <f>SUM(F9:F22)</f>
        <v>2726484562</v>
      </c>
      <c r="G8" s="53">
        <f>SUM(G9:G22)</f>
        <v>0</v>
      </c>
      <c r="H8" s="53">
        <f>H11+H22+H10</f>
        <v>2726484562</v>
      </c>
      <c r="I8" s="16">
        <f>F8/C8*100</f>
        <v>52.2625421610535</v>
      </c>
      <c r="J8" s="16">
        <f>G8/D8*100</f>
        <v>0</v>
      </c>
      <c r="K8" s="16">
        <f>H8/E8*100</f>
        <v>52.66635557959397</v>
      </c>
    </row>
    <row r="9" spans="1:11" ht="16.5">
      <c r="A9" s="11"/>
      <c r="B9" s="13" t="s">
        <v>38</v>
      </c>
      <c r="C9" s="42"/>
      <c r="D9" s="43"/>
      <c r="E9" s="42"/>
      <c r="F9" s="42">
        <f>G9+H9</f>
        <v>0</v>
      </c>
      <c r="G9" s="42"/>
      <c r="H9" s="42"/>
      <c r="I9" s="17"/>
      <c r="J9" s="17"/>
      <c r="K9" s="17"/>
    </row>
    <row r="10" spans="1:11" ht="21" customHeight="1">
      <c r="A10" s="3" t="s">
        <v>11</v>
      </c>
      <c r="B10" s="12" t="s">
        <v>80</v>
      </c>
      <c r="C10" s="53">
        <f>D10</f>
        <v>40000000</v>
      </c>
      <c r="D10" s="42">
        <v>40000000</v>
      </c>
      <c r="E10" s="42"/>
      <c r="F10" s="42"/>
      <c r="G10" s="42"/>
      <c r="H10" s="42"/>
      <c r="I10" s="17">
        <f aca="true" t="shared" si="0" ref="I10:I22">F10/C10*100</f>
        <v>0</v>
      </c>
      <c r="J10" s="17">
        <f>G10/D10*100</f>
        <v>0</v>
      </c>
      <c r="K10" s="17"/>
    </row>
    <row r="11" spans="1:13" s="52" customFormat="1" ht="21" customHeight="1">
      <c r="A11" s="48" t="s">
        <v>17</v>
      </c>
      <c r="B11" s="49" t="s">
        <v>89</v>
      </c>
      <c r="C11" s="50">
        <f>SUM(C12:C21)</f>
        <v>5075900000</v>
      </c>
      <c r="D11" s="50"/>
      <c r="E11" s="50">
        <f>SUM(E12:E21)</f>
        <v>5075900000</v>
      </c>
      <c r="F11" s="50"/>
      <c r="G11" s="50"/>
      <c r="H11" s="50">
        <f>SUM(H12:H21)</f>
        <v>2726484562</v>
      </c>
      <c r="I11" s="51"/>
      <c r="J11" s="51"/>
      <c r="K11" s="51"/>
      <c r="M11" s="52" t="s">
        <v>99</v>
      </c>
    </row>
    <row r="12" spans="1:11" ht="16.5">
      <c r="A12" s="11">
        <v>1</v>
      </c>
      <c r="B12" s="13" t="s">
        <v>39</v>
      </c>
      <c r="C12" s="42">
        <v>37000000</v>
      </c>
      <c r="D12" s="43"/>
      <c r="E12" s="42">
        <f aca="true" t="shared" si="1" ref="E12:E17">C12</f>
        <v>37000000</v>
      </c>
      <c r="F12" s="42">
        <f>H12</f>
        <v>3000000</v>
      </c>
      <c r="G12" s="42"/>
      <c r="H12" s="42">
        <v>3000000</v>
      </c>
      <c r="I12" s="17">
        <f t="shared" si="0"/>
        <v>8.108108108108109</v>
      </c>
      <c r="J12" s="17"/>
      <c r="K12" s="17">
        <f aca="true" t="shared" si="2" ref="K12:K22">H12/E12*100</f>
        <v>8.108108108108109</v>
      </c>
    </row>
    <row r="13" spans="1:11" ht="16.5">
      <c r="A13" s="11">
        <v>2</v>
      </c>
      <c r="B13" s="13" t="s">
        <v>40</v>
      </c>
      <c r="C13" s="42">
        <v>31456000</v>
      </c>
      <c r="D13" s="43"/>
      <c r="E13" s="42">
        <f t="shared" si="1"/>
        <v>31456000</v>
      </c>
      <c r="F13" s="42">
        <f>H13</f>
        <v>12928000</v>
      </c>
      <c r="G13" s="42"/>
      <c r="H13" s="42">
        <v>12928000</v>
      </c>
      <c r="I13" s="17">
        <f t="shared" si="0"/>
        <v>41.09867751780264</v>
      </c>
      <c r="J13" s="17"/>
      <c r="K13" s="17">
        <f t="shared" si="2"/>
        <v>41.09867751780264</v>
      </c>
    </row>
    <row r="14" spans="1:11" ht="16.5">
      <c r="A14" s="11">
        <v>3</v>
      </c>
      <c r="B14" s="13" t="s">
        <v>41</v>
      </c>
      <c r="C14" s="42">
        <v>32000000</v>
      </c>
      <c r="D14" s="43"/>
      <c r="E14" s="42">
        <f t="shared" si="1"/>
        <v>32000000</v>
      </c>
      <c r="F14" s="42"/>
      <c r="G14" s="42"/>
      <c r="H14" s="42">
        <f>I14+J14</f>
        <v>0</v>
      </c>
      <c r="I14" s="17">
        <f t="shared" si="0"/>
        <v>0</v>
      </c>
      <c r="J14" s="17"/>
      <c r="K14" s="17">
        <f t="shared" si="2"/>
        <v>0</v>
      </c>
    </row>
    <row r="15" spans="1:11" ht="21.75" customHeight="1">
      <c r="A15" s="11">
        <v>4</v>
      </c>
      <c r="B15" s="13" t="s">
        <v>42</v>
      </c>
      <c r="C15" s="42">
        <v>0</v>
      </c>
      <c r="D15" s="43"/>
      <c r="E15" s="42">
        <f t="shared" si="1"/>
        <v>0</v>
      </c>
      <c r="F15" s="42">
        <f>G15+H15</f>
        <v>0</v>
      </c>
      <c r="G15" s="42"/>
      <c r="H15" s="42">
        <f>I15+J15</f>
        <v>0</v>
      </c>
      <c r="I15" s="17"/>
      <c r="J15" s="17"/>
      <c r="K15" s="17"/>
    </row>
    <row r="16" spans="1:11" ht="16.5">
      <c r="A16" s="11">
        <v>5</v>
      </c>
      <c r="B16" s="13" t="s">
        <v>43</v>
      </c>
      <c r="C16" s="42">
        <v>40000000</v>
      </c>
      <c r="D16" s="43"/>
      <c r="E16" s="42">
        <f t="shared" si="1"/>
        <v>40000000</v>
      </c>
      <c r="F16" s="42"/>
      <c r="G16" s="42"/>
      <c r="H16" s="42"/>
      <c r="I16" s="17">
        <f t="shared" si="0"/>
        <v>0</v>
      </c>
      <c r="J16" s="17"/>
      <c r="K16" s="17">
        <f t="shared" si="2"/>
        <v>0</v>
      </c>
    </row>
    <row r="17" spans="1:11" ht="16.5">
      <c r="A17" s="11">
        <v>6</v>
      </c>
      <c r="B17" s="13" t="s">
        <v>44</v>
      </c>
      <c r="C17" s="42">
        <v>112000000</v>
      </c>
      <c r="D17" s="43"/>
      <c r="E17" s="42">
        <f t="shared" si="1"/>
        <v>112000000</v>
      </c>
      <c r="F17" s="42"/>
      <c r="G17" s="42"/>
      <c r="H17" s="42">
        <f>I17+J17</f>
        <v>0</v>
      </c>
      <c r="I17" s="17">
        <f t="shared" si="0"/>
        <v>0</v>
      </c>
      <c r="J17" s="17"/>
      <c r="K17" s="17">
        <f t="shared" si="2"/>
        <v>0</v>
      </c>
    </row>
    <row r="18" spans="1:13" ht="16.5">
      <c r="A18" s="11">
        <v>7</v>
      </c>
      <c r="B18" s="13" t="s">
        <v>45</v>
      </c>
      <c r="C18" s="42">
        <f>D18+E18</f>
        <v>0</v>
      </c>
      <c r="D18" s="43"/>
      <c r="E18" s="42"/>
      <c r="F18" s="42">
        <f>G18+H18</f>
        <v>0</v>
      </c>
      <c r="G18" s="42"/>
      <c r="H18" s="42">
        <f>I18+J18</f>
        <v>0</v>
      </c>
      <c r="I18" s="17"/>
      <c r="J18" s="17"/>
      <c r="K18" s="17"/>
      <c r="M18" s="1">
        <v>2523573230</v>
      </c>
    </row>
    <row r="19" spans="1:11" ht="49.5">
      <c r="A19" s="11">
        <v>8</v>
      </c>
      <c r="B19" s="13" t="s">
        <v>46</v>
      </c>
      <c r="C19" s="42">
        <v>4610444000</v>
      </c>
      <c r="D19" s="43"/>
      <c r="E19" s="42">
        <f>C19</f>
        <v>4610444000</v>
      </c>
      <c r="F19" s="42">
        <f>H19</f>
        <v>2683190562</v>
      </c>
      <c r="G19" s="42"/>
      <c r="H19" s="42">
        <v>2683190562</v>
      </c>
      <c r="I19" s="17">
        <f t="shared" si="0"/>
        <v>58.19809463036532</v>
      </c>
      <c r="J19" s="17"/>
      <c r="K19" s="17">
        <f t="shared" si="2"/>
        <v>58.19809463036532</v>
      </c>
    </row>
    <row r="20" spans="1:11" ht="16.5">
      <c r="A20" s="11">
        <v>9</v>
      </c>
      <c r="B20" s="13" t="s">
        <v>47</v>
      </c>
      <c r="C20" s="42">
        <v>52000000</v>
      </c>
      <c r="D20" s="43"/>
      <c r="E20" s="42">
        <f>C20</f>
        <v>52000000</v>
      </c>
      <c r="F20" s="42">
        <f>H20</f>
        <v>27366000</v>
      </c>
      <c r="G20" s="42"/>
      <c r="H20" s="42">
        <v>27366000</v>
      </c>
      <c r="I20" s="17">
        <f t="shared" si="0"/>
        <v>52.626923076923084</v>
      </c>
      <c r="J20" s="17"/>
      <c r="K20" s="17">
        <f t="shared" si="2"/>
        <v>52.626923076923084</v>
      </c>
    </row>
    <row r="21" spans="1:11" ht="16.5">
      <c r="A21" s="11">
        <v>10</v>
      </c>
      <c r="B21" s="13" t="s">
        <v>81</v>
      </c>
      <c r="C21" s="42">
        <v>161000000</v>
      </c>
      <c r="D21" s="43"/>
      <c r="E21" s="42">
        <f>C21</f>
        <v>161000000</v>
      </c>
      <c r="F21" s="42">
        <f>G21+H21</f>
        <v>0</v>
      </c>
      <c r="G21" s="42"/>
      <c r="H21" s="42">
        <v>0</v>
      </c>
      <c r="I21" s="17">
        <f t="shared" si="0"/>
        <v>0</v>
      </c>
      <c r="J21" s="17"/>
      <c r="K21" s="17">
        <f t="shared" si="2"/>
        <v>0</v>
      </c>
    </row>
    <row r="22" spans="1:11" ht="20.25" customHeight="1">
      <c r="A22" s="3" t="s">
        <v>24</v>
      </c>
      <c r="B22" s="12" t="s">
        <v>48</v>
      </c>
      <c r="C22" s="53">
        <v>101000000</v>
      </c>
      <c r="D22" s="43"/>
      <c r="E22" s="53">
        <f>C22</f>
        <v>101000000</v>
      </c>
      <c r="F22" s="42">
        <f>G22+H22</f>
        <v>0</v>
      </c>
      <c r="G22" s="42"/>
      <c r="H22" s="42"/>
      <c r="I22" s="17">
        <f t="shared" si="0"/>
        <v>0</v>
      </c>
      <c r="J22" s="17"/>
      <c r="K22" s="17">
        <f t="shared" si="2"/>
        <v>0</v>
      </c>
    </row>
    <row r="24" spans="7:10" ht="16.5" hidden="1">
      <c r="G24" s="60" t="s">
        <v>82</v>
      </c>
      <c r="H24" s="60"/>
      <c r="I24" s="60"/>
      <c r="J24" s="60"/>
    </row>
    <row r="25" spans="2:10" ht="16.5" hidden="1">
      <c r="B25" s="55" t="s">
        <v>73</v>
      </c>
      <c r="C25" s="55"/>
      <c r="G25" s="55" t="s">
        <v>83</v>
      </c>
      <c r="H25" s="55"/>
      <c r="I25" s="55"/>
      <c r="J25" s="55"/>
    </row>
    <row r="26" spans="7:10" ht="16.5" hidden="1">
      <c r="G26" s="55" t="s">
        <v>72</v>
      </c>
      <c r="H26" s="55"/>
      <c r="I26" s="55"/>
      <c r="J26" s="55"/>
    </row>
    <row r="27" ht="16.5" hidden="1"/>
    <row r="28" ht="16.5" hidden="1"/>
    <row r="29" ht="16.5" hidden="1"/>
    <row r="30" ht="16.5" hidden="1"/>
    <row r="31" spans="2:10" ht="16.5" hidden="1">
      <c r="B31" s="66"/>
      <c r="C31" s="66"/>
      <c r="G31" s="61" t="s">
        <v>78</v>
      </c>
      <c r="H31" s="61"/>
      <c r="I31" s="61"/>
      <c r="J31" s="61"/>
    </row>
  </sheetData>
  <sheetProtection/>
  <mergeCells count="15">
    <mergeCell ref="A1:B1"/>
    <mergeCell ref="A3:K3"/>
    <mergeCell ref="A2:B2"/>
    <mergeCell ref="F5:H5"/>
    <mergeCell ref="I5:K5"/>
    <mergeCell ref="I1:K1"/>
    <mergeCell ref="A5:A6"/>
    <mergeCell ref="B5:B6"/>
    <mergeCell ref="B25:C25"/>
    <mergeCell ref="G24:J24"/>
    <mergeCell ref="G25:J25"/>
    <mergeCell ref="C5:E5"/>
    <mergeCell ref="G31:J31"/>
    <mergeCell ref="B31:C31"/>
    <mergeCell ref="G26:J26"/>
  </mergeCells>
  <printOptions/>
  <pageMargins left="0.24" right="0.18" top="0.48" bottom="0.2" header="0.5" footer="0.2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 THUY</dc:creator>
  <cp:keywords/>
  <dc:description/>
  <cp:lastModifiedBy>GMVN</cp:lastModifiedBy>
  <cp:lastPrinted>2023-05-09T03:04:43Z</cp:lastPrinted>
  <dcterms:created xsi:type="dcterms:W3CDTF">2017-05-25T13:16:52Z</dcterms:created>
  <dcterms:modified xsi:type="dcterms:W3CDTF">2023-07-13T08:37:24Z</dcterms:modified>
  <cp:category/>
  <cp:version/>
  <cp:contentType/>
  <cp:contentStatus/>
</cp:coreProperties>
</file>