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64"/>
  </bookViews>
  <sheets>
    <sheet name="Toan tinh" sheetId="1" r:id="rId1"/>
    <sheet name="Mũi tiêm thực tế" sheetId="38" state="hidden" r:id="rId2"/>
    <sheet name="BC CDC" sheetId="39" state="hidden" r:id="rId3"/>
    <sheet name="Bao cao CDC" sheetId="42" r:id="rId4"/>
    <sheet name="Mũi tiêm HT" sheetId="41" r:id="rId5"/>
    <sheet name="Sheet1" sheetId="43" state="hidden" r:id="rId6"/>
    <sheet name="Sheet2" sheetId="44" state="hidden" r:id="rId7"/>
  </sheets>
  <definedNames>
    <definedName name="_xlnm._FilterDatabase" localSheetId="0" hidden="1">'Toan tinh'!$A$7:$O$25</definedName>
    <definedName name="_xlnm._FilterDatabase" localSheetId="2" hidden="1">'BC CDC'!$A$2:$P$389</definedName>
  </definedNames>
  <calcPr calcId="144525"/>
</workbook>
</file>

<file path=xl/sharedStrings.xml><?xml version="1.0" encoding="utf-8"?>
<sst xmlns="http://schemas.openxmlformats.org/spreadsheetml/2006/main" count="693" uniqueCount="152">
  <si>
    <t>THỐNG KÊ TÌNH HÌNH TIÊM CHỦNG PHÒNG COVID-19 TRÊN ĐỊA BÀN TỈNH GIA LAI</t>
  </si>
  <si>
    <t>Xếp thứ tự từ lớn đến nhỏ theo cột (11): Tỷ lệ % người đã được tiêm ít nhất 1 mũi đã cập nhật hệ thống (theo số dân từ 18 tuổi trở lên)</t>
  </si>
  <si>
    <r>
      <rPr>
        <b/>
        <sz val="14"/>
        <rFont val="Times New Roman"/>
        <charset val="134"/>
      </rPr>
      <t>- Tính đến 17</t>
    </r>
    <r>
      <rPr>
        <b/>
        <vertAlign val="superscript"/>
        <sz val="14"/>
        <rFont val="Times New Roman"/>
        <charset val="134"/>
      </rPr>
      <t>h</t>
    </r>
    <r>
      <rPr>
        <b/>
        <sz val="14"/>
        <rFont val="Times New Roman"/>
        <charset val="134"/>
      </rPr>
      <t>00' ngày:</t>
    </r>
  </si>
  <si>
    <t>11/12/2021</t>
  </si>
  <si>
    <t>Số
TT</t>
  </si>
  <si>
    <t>KHU VỰC
HÀNH CHÍNH
TỔ CHỨC 
TIÊM CHỦNG</t>
  </si>
  <si>
    <t>Tổng
số dân</t>
  </si>
  <si>
    <r>
      <rPr>
        <b/>
        <sz val="11"/>
        <color indexed="10"/>
        <rFont val="Times New Roman"/>
        <charset val="134"/>
      </rPr>
      <t xml:space="preserve">Tổng số dân từ 18T 
trờ lên
</t>
    </r>
    <r>
      <rPr>
        <sz val="11"/>
        <color indexed="10"/>
        <rFont val="Times New Roman"/>
        <charset val="134"/>
      </rPr>
      <t>(đối tượng tiêm chủng)</t>
    </r>
  </si>
  <si>
    <t>Tổng số
mũi Vắc xin tiêm thực tế
(Y tế 
cung cấp)</t>
  </si>
  <si>
    <t>Tổng số mũi tiêm 
nhập lên hệ thống 
ngày Hôm nay</t>
  </si>
  <si>
    <t>Lũy kế Số mũi tiêm đã cập nhật trên
Nền tảng tiêm chủng
(Lấy trên hệ thống)</t>
  </si>
  <si>
    <t>Tổng số dân chưa tiêm
(từ 18T 
trở lên)</t>
  </si>
  <si>
    <t>Tỷ lệ số lượng người đã tiêm ít nhất 1 mũi / tổng số dân từ 18T trở lên
(%)</t>
  </si>
  <si>
    <t>Tỷ lệ số lượng người đã tiêm đủ 2 mũi / 
Tổng số dân 
từ 18T trở lên
(%)</t>
  </si>
  <si>
    <t>Tỷ lệ mũi tiêm đã cập nhật trên phần mềm / 
Tổng số mũi 
Vắc xin tiêm 
thực tế 
(%)</t>
  </si>
  <si>
    <t>Chênh lệch
 Số mũi tiêm 
hệ thống và thực tế</t>
  </si>
  <si>
    <t>Mũi 1</t>
  </si>
  <si>
    <t>Mũi 2</t>
  </si>
  <si>
    <t>Số dân đã 
tiêm ít nhất
 1 mũi</t>
  </si>
  <si>
    <r>
      <rPr>
        <b/>
        <i/>
        <sz val="11"/>
        <color indexed="10"/>
        <rFont val="Times New Roman"/>
        <charset val="134"/>
      </rPr>
      <t>Trong đó:</t>
    </r>
    <r>
      <rPr>
        <b/>
        <sz val="11"/>
        <color indexed="8"/>
        <rFont val="Times New Roman"/>
        <charset val="134"/>
      </rPr>
      <t xml:space="preserve">
Số dân đã 
tiêm đủ 
2 mũi</t>
    </r>
  </si>
  <si>
    <t>Tổng cộng số mũi tiêm đã nhập lên 
hệ thống</t>
  </si>
  <si>
    <t>MŨI 1 - TRẺ EM</t>
  </si>
  <si>
    <t>MŨI 2 - TRẺ EM</t>
  </si>
  <si>
    <t>LŨY KẾ MŨI 1 - TRẺ EM</t>
  </si>
  <si>
    <t>LŨY KẾ MŨI 2 - TRẺ EM</t>
  </si>
  <si>
    <t>(1)</t>
  </si>
  <si>
    <t>(2)</t>
  </si>
  <si>
    <t>(3)</t>
  </si>
  <si>
    <t>(4)</t>
  </si>
  <si>
    <t>(5)</t>
  </si>
  <si>
    <t>(6)</t>
  </si>
  <si>
    <t>(7)</t>
  </si>
  <si>
    <t>(8)</t>
  </si>
  <si>
    <t>(9)=(7)+(8)</t>
  </si>
  <si>
    <t>(10)=(3)-(7)</t>
  </si>
  <si>
    <t>(11)=(7)/(3)</t>
  </si>
  <si>
    <t>(12)=(8)/(3)</t>
  </si>
  <si>
    <t>(13)=(9)/(4)</t>
  </si>
  <si>
    <t>(14)=(4)-(9)</t>
  </si>
  <si>
    <t>Tỉnh Gia Lai</t>
  </si>
  <si>
    <t>Thành phố Pleiku</t>
  </si>
  <si>
    <t>Huyện Đức Cơ</t>
  </si>
  <si>
    <t>Huyện Kông Chro</t>
  </si>
  <si>
    <t>Huyện Mang Yang</t>
  </si>
  <si>
    <t>Thị xã An Khê</t>
  </si>
  <si>
    <t>Huyện Đăk Pơ</t>
  </si>
  <si>
    <t>Thị xã AYun Pa</t>
  </si>
  <si>
    <t>Huyện Chư Sê</t>
  </si>
  <si>
    <t>Huyện Krông Pa</t>
  </si>
  <si>
    <t>Huyện Đăk Đoa</t>
  </si>
  <si>
    <t>Huyện KBang</t>
  </si>
  <si>
    <t>Huyện Chư Păh</t>
  </si>
  <si>
    <t>Huyện Chư Prông</t>
  </si>
  <si>
    <t>Huyện Chư Pưh</t>
  </si>
  <si>
    <t>Huyện Ia Grai</t>
  </si>
  <si>
    <t>Huyện Phú Thiện</t>
  </si>
  <si>
    <t>Huyện Ia Pa</t>
  </si>
  <si>
    <t>Cơ sở y tế tuyến Tỉnh</t>
  </si>
  <si>
    <r>
      <rPr>
        <b/>
        <sz val="13"/>
        <color indexed="30"/>
        <rFont val="Times New Roman"/>
        <charset val="134"/>
      </rPr>
      <t>* Ghi chú:</t>
    </r>
  </si>
  <si>
    <t>+ Thống kê người được tiêm chủng chưa tính số dân Gia Lai được tiêm ở tỉnh khác (lao động, sinh viên...tạm trú và tiêm ở tỉnh khác)</t>
  </si>
  <si>
    <t>+ Địa bàn Pleiku tách mũi tiêm trên hệ thống của các cơ sở Y tế tuyến tỉnh ở dòng cuối. Khi tính số người chưa tiêm thì trừ ra; Khi tính tỷ lệ số người đã tiêm/Dân số từ 18T thì cộng lại</t>
  </si>
  <si>
    <t>+ Số liệu dân số lấy theo Báo cáo ước dân số đến 31/12/2020 của Cục Thống kê Gia Lai (thực tế hiện nay có thể có biến động) 
+ Số liệu CDC</t>
  </si>
  <si>
    <t>+ Địa bàn Đức Cơ đã cộng 03 Công ty thuộc Binh đoàn 15 đã tiêm được: 5.662 Mũi 1 và 5.268 Mũi 2 cho người dân Đức Cơ làm việc cho các Công ty này và có 893 công dân huyện Đức Cơ đã được tiêm 2 Mũi vắc xin từ Thành phố Hồ Chí Minh, Đồng Nai, Bình Dường và các tỉnh khác trước khi về địa phương</t>
  </si>
  <si>
    <t>+ Thông tin liên hệ: Nguyễn Văn Minh - ĐT: 0935.039479; Kiều Đức Hải - ĐT: 0964333779</t>
  </si>
  <si>
    <t>Thủy</t>
  </si>
  <si>
    <t>Tên cơ sở tiêm chủng</t>
  </si>
  <si>
    <t>Tổng số mũi tiêm thực tế
( y tế cung cấp )</t>
  </si>
  <si>
    <t xml:space="preserve">Đợt 1, 2, 3 </t>
  </si>
  <si>
    <t>Đợt 4 +5+6+7</t>
  </si>
  <si>
    <t>Tổng cộng</t>
  </si>
  <si>
    <t>Tổng cộng:</t>
  </si>
  <si>
    <t>Đăk Đoa</t>
  </si>
  <si>
    <t>Ia Grai</t>
  </si>
  <si>
    <t>Ia Pa</t>
  </si>
  <si>
    <t>Krông Pa</t>
  </si>
  <si>
    <t>Chư Sê</t>
  </si>
  <si>
    <t>Đăk Pơ</t>
  </si>
  <si>
    <t>Đức Cơ</t>
  </si>
  <si>
    <t>Phú Thiện</t>
  </si>
  <si>
    <t>Kbang</t>
  </si>
  <si>
    <t>Chư Pưh</t>
  </si>
  <si>
    <t>Ayun Pa</t>
  </si>
  <si>
    <t>Kong Chro</t>
  </si>
  <si>
    <t>Chư Prông</t>
  </si>
  <si>
    <t>An Khê</t>
  </si>
  <si>
    <t xml:space="preserve">Pleiku </t>
  </si>
  <si>
    <t>Chư Păh</t>
  </si>
  <si>
    <t>Mang Yang</t>
  </si>
  <si>
    <t>STT</t>
  </si>
  <si>
    <t>Địa phương</t>
  </si>
  <si>
    <t>Số đối tượng tiêm chủng</t>
  </si>
  <si>
    <t>Số đối tượng được tiêm chủng</t>
  </si>
  <si>
    <t>Số vắc xin nhận</t>
  </si>
  <si>
    <t>Số vắc xin sử dụng</t>
  </si>
  <si>
    <t>Số vắc xin hủy</t>
  </si>
  <si>
    <t>Số vắc xin còn lại</t>
  </si>
  <si>
    <t>Số trường hợp hoãn tiêm chủng</t>
  </si>
  <si>
    <t>Số TH phản ứng thông thường</t>
  </si>
  <si>
    <t>Số TH tai biến nặng</t>
  </si>
  <si>
    <t>Trong ngày</t>
  </si>
  <si>
    <t>Tổng số</t>
  </si>
  <si>
    <t>TT</t>
  </si>
  <si>
    <t>Địa bàn</t>
  </si>
  <si>
    <t>Dân số trên 18 tuổi</t>
  </si>
  <si>
    <t>Tổng số mũi tiêm ngày Hôm nay</t>
  </si>
  <si>
    <t>Tổng số mũi 1</t>
  </si>
  <si>
    <t>Tổng số mũi 2</t>
  </si>
  <si>
    <t>Tổng số mũi tiêm</t>
  </si>
  <si>
    <t>Tỷ lệ</t>
  </si>
  <si>
    <t>Thị xã Ayun Pa</t>
  </si>
  <si>
    <t>Triển khai công tác tiêm phòng vắc xin COVID-19 cho đối tượng từ 12-17 tuổi</t>
  </si>
  <si>
    <t>Tên đơn vị hành chính</t>
  </si>
  <si>
    <t>Số đối tượng</t>
  </si>
  <si>
    <t>Mũi tiêm theo độ tuổi 12-18</t>
  </si>
  <si>
    <t>Mũi tiêm 1</t>
  </si>
  <si>
    <t>Mũi tiêm 2</t>
  </si>
  <si>
    <t>20.8</t>
  </si>
  <si>
    <t>0.0</t>
  </si>
  <si>
    <t>88.1</t>
  </si>
  <si>
    <t>0.1</t>
  </si>
  <si>
    <t>21.9</t>
  </si>
  <si>
    <t>41.5</t>
  </si>
  <si>
    <t>43.7</t>
  </si>
  <si>
    <t>51.9</t>
  </si>
  <si>
    <t>165.5</t>
  </si>
  <si>
    <t>0.2</t>
  </si>
  <si>
    <t>62.7</t>
  </si>
  <si>
    <t>33.4</t>
  </si>
  <si>
    <t>67.9</t>
  </si>
  <si>
    <t>0.4</t>
  </si>
  <si>
    <t>54.9</t>
  </si>
  <si>
    <t>45.9</t>
  </si>
  <si>
    <t>82.6</t>
  </si>
  <si>
    <t>20.5</t>
  </si>
  <si>
    <t>0.5</t>
  </si>
  <si>
    <t>88.2</t>
  </si>
  <si>
    <t>15.9</t>
  </si>
  <si>
    <t>BÁO CÁO TIẾN ĐỘ TIÊM CHỦNG PHÒNG COVID-19 TẠI TỈNH GIA LAI TỪ NGÀY 1/3/2021 ĐẾN NGÀY 11/12/2021</t>
  </si>
  <si>
    <t>Tổng số mũi tiêm hồi cứu Hôm nay</t>
  </si>
  <si>
    <t>Hồi cứu lũy kế</t>
  </si>
  <si>
    <t>Tổng số mũi tiêm ngày 10/12/2021</t>
  </si>
  <si>
    <t>Lũy kế</t>
  </si>
  <si>
    <t>(9)</t>
  </si>
  <si>
    <t>(10)</t>
  </si>
  <si>
    <t>(11)</t>
  </si>
  <si>
    <t>(12)</t>
  </si>
  <si>
    <t>A</t>
  </si>
  <si>
    <t>Tổng</t>
  </si>
  <si>
    <t>295</t>
  </si>
  <si>
    <t>Báo cáo tiến độ tiêm độ tuổi theo địa bàn</t>
  </si>
  <si>
    <t>Mũi tiêm theo độ tuổi 12-17</t>
  </si>
  <si>
    <t xml:space="preserve">Tổng số mũi tiêm </t>
  </si>
</sst>
</file>

<file path=xl/styles.xml><?xml version="1.0" encoding="utf-8"?>
<styleSheet xmlns="http://schemas.openxmlformats.org/spreadsheetml/2006/main">
  <numFmts count="6">
    <numFmt numFmtId="176" formatCode="_ * #,##0_ ;_ * \-#,##0_ ;_ * &quot;-&quot;??_ ;_ @_ "/>
    <numFmt numFmtId="44" formatCode="_(&quot;$&quot;* #,##0.00_);_(&quot;$&quot;* \(#,##0.00\);_(&quot;$&quot;* &quot;-&quot;??_);_(@_)"/>
    <numFmt numFmtId="177" formatCode="_ * #,##0.00_ ;_ * \-#,##0.00_ ;_ * &quot;-&quot;??_ ;_ @_ "/>
    <numFmt numFmtId="178" formatCode="_ * #,##0_ ;_ * \-#,##0_ ;_ * &quot;-&quot;_ ;_ @_ "/>
    <numFmt numFmtId="42" formatCode="_(&quot;$&quot;* #,##0_);_(&quot;$&quot;* \(#,##0\);_(&quot;$&quot;* &quot;-&quot;_);_(@_)"/>
    <numFmt numFmtId="179" formatCode="#,##0;[Red]#,##0"/>
  </numFmts>
  <fonts count="68">
    <font>
      <sz val="11"/>
      <color theme="1"/>
      <name val="Calibri"/>
      <charset val="134"/>
      <scheme val="minor"/>
    </font>
    <font>
      <b/>
      <sz val="11"/>
      <name val="Calibri"/>
      <charset val="134"/>
    </font>
    <font>
      <sz val="11"/>
      <name val="Calibri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b/>
      <sz val="14"/>
      <name val="Calibri"/>
      <charset val="134"/>
    </font>
    <font>
      <b/>
      <sz val="11"/>
      <name val="Calibri"/>
      <charset val="134"/>
      <scheme val="minor"/>
    </font>
    <font>
      <sz val="11"/>
      <color indexed="8"/>
      <name val="Times New Roman"/>
      <charset val="134"/>
    </font>
    <font>
      <b/>
      <sz val="11"/>
      <color theme="1"/>
      <name val="Times New Roman"/>
      <charset val="134"/>
    </font>
    <font>
      <b/>
      <sz val="11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Calibri"/>
      <charset val="134"/>
    </font>
    <font>
      <b/>
      <sz val="11"/>
      <color theme="1"/>
      <name val="Calibri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b/>
      <sz val="11"/>
      <color rgb="FF000000"/>
      <name val="Calibri"/>
      <charset val="134"/>
    </font>
    <font>
      <sz val="11"/>
      <color rgb="FFFF0000"/>
      <name val="Calibri"/>
      <charset val="134"/>
      <scheme val="minor"/>
    </font>
    <font>
      <b/>
      <sz val="10"/>
      <color rgb="FFFF0000"/>
      <name val="Times New Roman"/>
      <charset val="134"/>
    </font>
    <font>
      <sz val="10"/>
      <color rgb="FF000000"/>
      <name val="Calibri"/>
      <charset val="134"/>
      <scheme val="minor"/>
    </font>
    <font>
      <sz val="11"/>
      <color rgb="FF000000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14"/>
      <name val="Times New Roman"/>
      <charset val="134"/>
    </font>
    <font>
      <sz val="14"/>
      <name val="Times New Roman"/>
      <charset val="134"/>
    </font>
    <font>
      <sz val="11"/>
      <color rgb="FF7030A0"/>
      <name val="Calibri"/>
      <charset val="134"/>
      <scheme val="minor"/>
    </font>
    <font>
      <b/>
      <sz val="14"/>
      <color rgb="FFFF0000"/>
      <name val="Times New Roman"/>
      <charset val="134"/>
    </font>
    <font>
      <b/>
      <i/>
      <sz val="13"/>
      <color rgb="FF7030A0"/>
      <name val="Times New Roman"/>
      <charset val="134"/>
    </font>
    <font>
      <b/>
      <u/>
      <sz val="14"/>
      <color rgb="FFFF0000"/>
      <name val="Times New Roman"/>
      <charset val="134"/>
    </font>
    <font>
      <b/>
      <u/>
      <sz val="13"/>
      <color rgb="FFFF0000"/>
      <name val="Times New Roman"/>
      <charset val="134"/>
    </font>
    <font>
      <b/>
      <sz val="11"/>
      <color rgb="FFFF0000"/>
      <name val="Times New Roman"/>
      <charset val="134"/>
    </font>
    <font>
      <b/>
      <sz val="11"/>
      <color rgb="FF7030A0"/>
      <name val="Times New Roman"/>
      <charset val="134"/>
    </font>
    <font>
      <sz val="11"/>
      <color rgb="FF7030A0"/>
      <name val="Times New Roman"/>
      <charset val="134"/>
    </font>
    <font>
      <i/>
      <sz val="11"/>
      <color rgb="FF7030A0"/>
      <name val="Times New Roman"/>
      <charset val="134"/>
    </font>
    <font>
      <b/>
      <sz val="11"/>
      <color rgb="FF0070C0"/>
      <name val="Times New Roman"/>
      <charset val="134"/>
    </font>
    <font>
      <sz val="13"/>
      <color rgb="FF0070C0"/>
      <name val="Times New Roman"/>
      <charset val="134"/>
    </font>
    <font>
      <sz val="13"/>
      <color rgb="FFFF0000"/>
      <name val="Times New Roman"/>
      <charset val="134"/>
    </font>
    <font>
      <sz val="12"/>
      <color rgb="FFFF0000"/>
      <name val="Times New Roman"/>
      <charset val="134"/>
    </font>
    <font>
      <sz val="12"/>
      <color rgb="FF002060"/>
      <name val="Times New Roman"/>
      <charset val="134"/>
    </font>
    <font>
      <sz val="13"/>
      <color rgb="FF7030A0"/>
      <name val="Times New Roman"/>
      <charset val="134"/>
    </font>
    <font>
      <sz val="12"/>
      <color theme="1"/>
      <name val="Times New Roman"/>
      <charset val="134"/>
    </font>
    <font>
      <sz val="12"/>
      <color rgb="FF7030A0"/>
      <name val="Times New Roman"/>
      <charset val="134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vertAlign val="superscript"/>
      <sz val="14"/>
      <name val="Times New Roman"/>
      <charset val="134"/>
    </font>
    <font>
      <b/>
      <sz val="11"/>
      <color indexed="10"/>
      <name val="Times New Roman"/>
      <charset val="134"/>
    </font>
    <font>
      <sz val="11"/>
      <color indexed="10"/>
      <name val="Times New Roman"/>
      <charset val="134"/>
    </font>
    <font>
      <b/>
      <i/>
      <sz val="11"/>
      <color indexed="10"/>
      <name val="Times New Roman"/>
      <charset val="134"/>
    </font>
    <font>
      <b/>
      <sz val="11"/>
      <color indexed="8"/>
      <name val="Times New Roman"/>
      <charset val="134"/>
    </font>
    <font>
      <b/>
      <sz val="13"/>
      <color indexed="30"/>
      <name val="Times New Roman"/>
      <charset val="134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43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8" fillId="14" borderId="67" applyNumberFormat="0" applyAlignment="0" applyProtection="0">
      <alignment vertical="center"/>
    </xf>
    <xf numFmtId="0" fontId="54" fillId="0" borderId="66" applyNumberFormat="0" applyFill="0" applyAlignment="0" applyProtection="0">
      <alignment vertical="center"/>
    </xf>
    <xf numFmtId="0" fontId="0" fillId="5" borderId="71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7" fillId="0" borderId="66" applyNumberFormat="0" applyFill="0" applyAlignment="0" applyProtection="0">
      <alignment vertical="center"/>
    </xf>
    <xf numFmtId="0" fontId="42" fillId="0" borderId="6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2" fillId="18" borderId="69" applyNumberFormat="0" applyAlignment="0" applyProtection="0">
      <alignment vertical="center"/>
    </xf>
    <xf numFmtId="0" fontId="60" fillId="0" borderId="0"/>
    <xf numFmtId="0" fontId="44" fillId="13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5" fillId="21" borderId="70" applyNumberFormat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8" fillId="21" borderId="69" applyNumberFormat="0" applyAlignment="0" applyProtection="0">
      <alignment vertical="center"/>
    </xf>
    <xf numFmtId="0" fontId="46" fillId="0" borderId="65" applyNumberFormat="0" applyFill="0" applyAlignment="0" applyProtection="0">
      <alignment vertical="center"/>
    </xf>
    <xf numFmtId="0" fontId="61" fillId="0" borderId="72" applyNumberFormat="0" applyFill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60" fillId="0" borderId="0"/>
    <xf numFmtId="0" fontId="43" fillId="33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</cellStyleXfs>
  <cellXfs count="225">
    <xf numFmtId="0" fontId="0" fillId="0" borderId="0" xfId="0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176" fontId="4" fillId="0" borderId="1" xfId="2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6" fontId="6" fillId="0" borderId="1" xfId="2" applyNumberFormat="1" applyFont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76" fontId="0" fillId="0" borderId="1" xfId="2" applyNumberFormat="1" applyBorder="1" applyAlignment="1">
      <alignment horizontal="right" vertical="center" wrapText="1"/>
    </xf>
    <xf numFmtId="176" fontId="0" fillId="0" borderId="0" xfId="0" applyNumberForma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76" fontId="10" fillId="2" borderId="1" xfId="2" applyNumberFormat="1" applyFont="1" applyFill="1" applyBorder="1" applyAlignment="1">
      <alignment horizontal="center"/>
    </xf>
    <xf numFmtId="176" fontId="10" fillId="0" borderId="1" xfId="2" applyNumberFormat="1" applyFont="1" applyBorder="1" applyAlignment="1">
      <alignment horizontal="center" wrapText="1"/>
    </xf>
    <xf numFmtId="176" fontId="10" fillId="0" borderId="1" xfId="2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176" fontId="12" fillId="0" borderId="1" xfId="2" applyNumberFormat="1" applyFont="1" applyBorder="1" applyAlignment="1">
      <alignment horizontal="center"/>
    </xf>
    <xf numFmtId="176" fontId="11" fillId="0" borderId="1" xfId="2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176" fontId="13" fillId="0" borderId="1" xfId="2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9" fontId="10" fillId="0" borderId="1" xfId="6" applyFont="1" applyBorder="1" applyAlignment="1">
      <alignment horizontal="center"/>
    </xf>
    <xf numFmtId="10" fontId="10" fillId="0" borderId="0" xfId="6" applyNumberFormat="1" applyFont="1" applyBorder="1" applyAlignment="1">
      <alignment horizontal="center" wrapText="1"/>
    </xf>
    <xf numFmtId="176" fontId="10" fillId="0" borderId="0" xfId="2" applyNumberFormat="1" applyFont="1" applyBorder="1" applyAlignment="1">
      <alignment horizontal="center" wrapText="1"/>
    </xf>
    <xf numFmtId="10" fontId="9" fillId="0" borderId="1" xfId="6" applyNumberFormat="1" applyFont="1" applyBorder="1" applyAlignment="1">
      <alignment horizontal="center"/>
    </xf>
    <xf numFmtId="10" fontId="9" fillId="0" borderId="0" xfId="6" applyNumberFormat="1" applyFont="1" applyBorder="1" applyAlignment="1">
      <alignment horizontal="center" wrapText="1"/>
    </xf>
    <xf numFmtId="176" fontId="9" fillId="0" borderId="0" xfId="2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76" fontId="16" fillId="0" borderId="0" xfId="2" applyNumberFormat="1" applyFont="1" applyBorder="1" applyAlignment="1">
      <alignment horizontal="center" wrapText="1"/>
    </xf>
    <xf numFmtId="10" fontId="8" fillId="0" borderId="1" xfId="6" applyNumberFormat="1" applyFont="1" applyBorder="1" applyAlignment="1">
      <alignment horizontal="center" wrapText="1"/>
    </xf>
    <xf numFmtId="176" fontId="17" fillId="0" borderId="0" xfId="2" applyNumberFormat="1" applyFont="1" applyBorder="1" applyAlignment="1">
      <alignment horizontal="center" wrapText="1"/>
    </xf>
    <xf numFmtId="0" fontId="18" fillId="3" borderId="0" xfId="0" applyFont="1" applyFill="1"/>
    <xf numFmtId="0" fontId="0" fillId="3" borderId="0" xfId="0" applyFill="1"/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3" fontId="16" fillId="0" borderId="8" xfId="0" applyNumberFormat="1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3" fontId="23" fillId="3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3" fontId="24" fillId="3" borderId="1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1" fillId="4" borderId="10" xfId="0" applyFont="1" applyFill="1" applyBorder="1" applyAlignment="1">
      <alignment horizontal="left" vertical="center" indent="1"/>
    </xf>
    <xf numFmtId="0" fontId="25" fillId="0" borderId="0" xfId="0" applyFont="1" applyFill="1"/>
    <xf numFmtId="0" fontId="0" fillId="4" borderId="0" xfId="0" applyFont="1" applyFill="1"/>
    <xf numFmtId="0" fontId="0" fillId="4" borderId="0" xfId="0" applyFill="1" applyAlignment="1">
      <alignment vertical="center"/>
    </xf>
    <xf numFmtId="0" fontId="0" fillId="4" borderId="0" xfId="0" applyFill="1"/>
    <xf numFmtId="0" fontId="25" fillId="4" borderId="0" xfId="0" applyFont="1" applyFill="1"/>
    <xf numFmtId="10" fontId="0" fillId="4" borderId="0" xfId="6" applyNumberFormat="1" applyFont="1" applyFill="1"/>
    <xf numFmtId="9" fontId="0" fillId="4" borderId="0" xfId="6" applyFont="1" applyFill="1"/>
    <xf numFmtId="0" fontId="26" fillId="4" borderId="0" xfId="0" applyFont="1" applyFill="1" applyAlignment="1">
      <alignment horizontal="center" vertical="center" wrapText="1"/>
    </xf>
    <xf numFmtId="0" fontId="27" fillId="5" borderId="0" xfId="0" applyFont="1" applyFill="1" applyAlignment="1" applyProtection="1">
      <alignment horizontal="center" vertical="center" wrapText="1"/>
      <protection locked="0"/>
    </xf>
    <xf numFmtId="0" fontId="23" fillId="4" borderId="11" xfId="0" applyFont="1" applyFill="1" applyBorder="1" applyAlignment="1">
      <alignment horizontal="center" vertical="center" wrapText="1"/>
    </xf>
    <xf numFmtId="58" fontId="28" fillId="4" borderId="11" xfId="0" applyNumberFormat="1" applyFont="1" applyFill="1" applyBorder="1" applyAlignment="1">
      <alignment horizontal="left" vertical="center" wrapText="1"/>
    </xf>
    <xf numFmtId="58" fontId="29" fillId="4" borderId="11" xfId="0" applyNumberFormat="1" applyFont="1" applyFill="1" applyBorder="1" applyAlignment="1">
      <alignment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1" fillId="4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0" fillId="5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30" fillId="4" borderId="20" xfId="0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0" fillId="4" borderId="32" xfId="0" applyFill="1" applyBorder="1"/>
    <xf numFmtId="0" fontId="30" fillId="4" borderId="33" xfId="0" applyFont="1" applyFill="1" applyBorder="1" applyAlignment="1">
      <alignment horizontal="center" vertical="center"/>
    </xf>
    <xf numFmtId="3" fontId="30" fillId="4" borderId="34" xfId="0" applyNumberFormat="1" applyFont="1" applyFill="1" applyBorder="1" applyAlignment="1">
      <alignment horizontal="right" vertical="center" indent="1"/>
    </xf>
    <xf numFmtId="3" fontId="30" fillId="4" borderId="33" xfId="0" applyNumberFormat="1" applyFont="1" applyFill="1" applyBorder="1" applyAlignment="1">
      <alignment horizontal="right" vertical="center" indent="1"/>
    </xf>
    <xf numFmtId="3" fontId="30" fillId="4" borderId="35" xfId="0" applyNumberFormat="1" applyFont="1" applyFill="1" applyBorder="1" applyAlignment="1">
      <alignment horizontal="right" vertical="center" indent="1"/>
    </xf>
    <xf numFmtId="3" fontId="30" fillId="4" borderId="36" xfId="0" applyNumberFormat="1" applyFont="1" applyFill="1" applyBorder="1" applyAlignment="1">
      <alignment horizontal="right" vertical="center" indent="1"/>
    </xf>
    <xf numFmtId="0" fontId="11" fillId="4" borderId="37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left" vertical="center" indent="1"/>
    </xf>
    <xf numFmtId="3" fontId="11" fillId="4" borderId="3" xfId="0" applyNumberFormat="1" applyFont="1" applyFill="1" applyBorder="1" applyAlignment="1">
      <alignment horizontal="right" vertical="center" indent="1"/>
    </xf>
    <xf numFmtId="3" fontId="11" fillId="4" borderId="38" xfId="0" applyNumberFormat="1" applyFont="1" applyFill="1" applyBorder="1" applyAlignment="1">
      <alignment horizontal="right" vertical="center" indent="1"/>
    </xf>
    <xf numFmtId="3" fontId="32" fillId="4" borderId="39" xfId="0" applyNumberFormat="1" applyFont="1" applyFill="1" applyBorder="1" applyAlignment="1">
      <alignment horizontal="right" vertical="center" indent="1"/>
    </xf>
    <xf numFmtId="3" fontId="32" fillId="4" borderId="40" xfId="0" applyNumberFormat="1" applyFont="1" applyFill="1" applyBorder="1" applyAlignment="1">
      <alignment horizontal="right" vertical="center" indent="1"/>
    </xf>
    <xf numFmtId="3" fontId="32" fillId="4" borderId="38" xfId="0" applyNumberFormat="1" applyFont="1" applyFill="1" applyBorder="1" applyAlignment="1">
      <alignment horizontal="right" vertical="center" indent="1"/>
    </xf>
    <xf numFmtId="3" fontId="11" fillId="4" borderId="41" xfId="0" applyNumberFormat="1" applyFont="1" applyFill="1" applyBorder="1" applyAlignment="1">
      <alignment horizontal="right" vertical="center" indent="1"/>
    </xf>
    <xf numFmtId="0" fontId="11" fillId="4" borderId="42" xfId="0" applyFont="1" applyFill="1" applyBorder="1" applyAlignment="1">
      <alignment horizontal="left" vertical="center" indent="1"/>
    </xf>
    <xf numFmtId="3" fontId="11" fillId="4" borderId="1" xfId="0" applyNumberFormat="1" applyFont="1" applyFill="1" applyBorder="1" applyAlignment="1">
      <alignment horizontal="right" vertical="center" indent="1"/>
    </xf>
    <xf numFmtId="3" fontId="11" fillId="4" borderId="42" xfId="0" applyNumberFormat="1" applyFont="1" applyFill="1" applyBorder="1" applyAlignment="1">
      <alignment horizontal="right" vertical="center" indent="1"/>
    </xf>
    <xf numFmtId="0" fontId="11" fillId="4" borderId="1" xfId="0" applyFont="1" applyFill="1" applyBorder="1" applyAlignment="1">
      <alignment horizontal="left" vertical="center" indent="1"/>
    </xf>
    <xf numFmtId="0" fontId="34" fillId="0" borderId="10" xfId="0" applyFont="1" applyFill="1" applyBorder="1" applyAlignment="1">
      <alignment horizontal="left" vertical="center" indent="1"/>
    </xf>
    <xf numFmtId="3" fontId="11" fillId="0" borderId="43" xfId="0" applyNumberFormat="1" applyFont="1" applyFill="1" applyBorder="1" applyAlignment="1">
      <alignment horizontal="right" vertical="center" indent="1"/>
    </xf>
    <xf numFmtId="3" fontId="11" fillId="0" borderId="10" xfId="0" applyNumberFormat="1" applyFont="1" applyFill="1" applyBorder="1" applyAlignment="1">
      <alignment horizontal="right" vertical="center" indent="1"/>
    </xf>
    <xf numFmtId="3" fontId="32" fillId="4" borderId="44" xfId="0" applyNumberFormat="1" applyFont="1" applyFill="1" applyBorder="1" applyAlignment="1">
      <alignment horizontal="right" vertical="center" indent="1"/>
    </xf>
    <xf numFmtId="3" fontId="11" fillId="0" borderId="45" xfId="0" applyNumberFormat="1" applyFont="1" applyFill="1" applyBorder="1" applyAlignment="1">
      <alignment horizontal="right" vertical="center" indent="1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 indent="1"/>
    </xf>
    <xf numFmtId="3" fontId="11" fillId="4" borderId="0" xfId="0" applyNumberFormat="1" applyFont="1" applyFill="1" applyBorder="1" applyAlignment="1">
      <alignment horizontal="right" vertical="center" indent="1"/>
    </xf>
    <xf numFmtId="3" fontId="32" fillId="4" borderId="0" xfId="0" applyNumberFormat="1" applyFont="1" applyFill="1" applyBorder="1" applyAlignment="1">
      <alignment horizontal="right" vertical="center" indent="1"/>
    </xf>
    <xf numFmtId="179" fontId="32" fillId="4" borderId="0" xfId="0" applyNumberFormat="1" applyFont="1" applyFill="1" applyBorder="1" applyAlignment="1">
      <alignment horizontal="right" vertical="center" indent="1"/>
    </xf>
    <xf numFmtId="0" fontId="35" fillId="4" borderId="0" xfId="0" applyFont="1" applyFill="1" applyAlignment="1">
      <alignment horizontal="left" vertical="center" wrapText="1"/>
    </xf>
    <xf numFmtId="0" fontId="36" fillId="4" borderId="0" xfId="0" applyFont="1" applyFill="1" applyAlignment="1">
      <alignment vertical="center"/>
    </xf>
    <xf numFmtId="0" fontId="36" fillId="7" borderId="0" xfId="0" applyFont="1" applyFill="1" applyAlignment="1">
      <alignment vertical="center"/>
    </xf>
    <xf numFmtId="0" fontId="37" fillId="4" borderId="0" xfId="0" applyFont="1" applyFill="1" applyAlignment="1">
      <alignment vertical="center"/>
    </xf>
    <xf numFmtId="0" fontId="38" fillId="5" borderId="0" xfId="0" applyFont="1" applyFill="1" applyAlignment="1">
      <alignment vertical="center"/>
    </xf>
    <xf numFmtId="0" fontId="39" fillId="4" borderId="0" xfId="0" applyFont="1" applyFill="1" applyAlignment="1">
      <alignment vertical="center"/>
    </xf>
    <xf numFmtId="0" fontId="40" fillId="4" borderId="0" xfId="0" applyFont="1" applyFill="1" applyAlignment="1">
      <alignment vertical="center"/>
    </xf>
    <xf numFmtId="0" fontId="41" fillId="4" borderId="0" xfId="0" applyFont="1" applyFill="1" applyAlignment="1">
      <alignment vertical="center"/>
    </xf>
    <xf numFmtId="10" fontId="29" fillId="4" borderId="11" xfId="6" applyNumberFormat="1" applyFont="1" applyFill="1" applyBorder="1" applyAlignment="1">
      <alignment vertical="center" wrapText="1"/>
    </xf>
    <xf numFmtId="0" fontId="30" fillId="5" borderId="46" xfId="0" applyFont="1" applyFill="1" applyBorder="1" applyAlignment="1">
      <alignment horizontal="center" vertical="center" wrapText="1"/>
    </xf>
    <xf numFmtId="0" fontId="30" fillId="5" borderId="47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10" fontId="8" fillId="5" borderId="46" xfId="6" applyNumberFormat="1" applyFont="1" applyFill="1" applyBorder="1" applyAlignment="1">
      <alignment horizontal="center" vertical="center" wrapText="1"/>
    </xf>
    <xf numFmtId="10" fontId="8" fillId="8" borderId="46" xfId="6" applyNumberFormat="1" applyFont="1" applyFill="1" applyBorder="1" applyAlignment="1">
      <alignment horizontal="center" vertical="center" wrapText="1"/>
    </xf>
    <xf numFmtId="9" fontId="3" fillId="4" borderId="14" xfId="6" applyFont="1" applyFill="1" applyBorder="1" applyAlignment="1">
      <alignment horizontal="center" vertical="center" wrapText="1"/>
    </xf>
    <xf numFmtId="9" fontId="3" fillId="4" borderId="49" xfId="6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10" fontId="8" fillId="5" borderId="2" xfId="6" applyNumberFormat="1" applyFont="1" applyFill="1" applyBorder="1" applyAlignment="1">
      <alignment horizontal="center" vertical="center" wrapText="1"/>
    </xf>
    <xf numFmtId="10" fontId="8" fillId="8" borderId="2" xfId="6" applyNumberFormat="1" applyFont="1" applyFill="1" applyBorder="1" applyAlignment="1">
      <alignment horizontal="center" vertical="center" wrapText="1"/>
    </xf>
    <xf numFmtId="9" fontId="3" fillId="4" borderId="21" xfId="6" applyFont="1" applyFill="1" applyBorder="1" applyAlignment="1">
      <alignment horizontal="center" vertical="center" wrapText="1"/>
    </xf>
    <xf numFmtId="9" fontId="3" fillId="4" borderId="52" xfId="6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10" fontId="33" fillId="5" borderId="28" xfId="6" applyNumberFormat="1" applyFont="1" applyFill="1" applyBorder="1" applyAlignment="1">
      <alignment horizontal="center" vertical="center" wrapText="1"/>
    </xf>
    <xf numFmtId="10" fontId="33" fillId="8" borderId="28" xfId="6" applyNumberFormat="1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3" fontId="30" fillId="0" borderId="55" xfId="0" applyNumberFormat="1" applyFont="1" applyFill="1" applyBorder="1" applyAlignment="1">
      <alignment horizontal="right" vertical="center" indent="1"/>
    </xf>
    <xf numFmtId="3" fontId="30" fillId="0" borderId="56" xfId="0" applyNumberFormat="1" applyFont="1" applyFill="1" applyBorder="1" applyAlignment="1">
      <alignment horizontal="right" vertical="center" indent="1"/>
    </xf>
    <xf numFmtId="10" fontId="30" fillId="5" borderId="34" xfId="6" applyNumberFormat="1" applyFont="1" applyFill="1" applyBorder="1" applyAlignment="1">
      <alignment horizontal="center" vertical="center"/>
    </xf>
    <xf numFmtId="10" fontId="30" fillId="8" borderId="34" xfId="6" applyNumberFormat="1" applyFont="1" applyFill="1" applyBorder="1" applyAlignment="1">
      <alignment horizontal="center" vertical="center"/>
    </xf>
    <xf numFmtId="10" fontId="30" fillId="0" borderId="34" xfId="6" applyNumberFormat="1" applyFont="1" applyFill="1" applyBorder="1" applyAlignment="1">
      <alignment horizontal="center" vertical="center"/>
    </xf>
    <xf numFmtId="3" fontId="30" fillId="0" borderId="57" xfId="6" applyNumberFormat="1" applyFont="1" applyFill="1" applyBorder="1" applyAlignment="1">
      <alignment horizontal="right" vertical="center" indent="1"/>
    </xf>
    <xf numFmtId="3" fontId="11" fillId="0" borderId="58" xfId="0" applyNumberFormat="1" applyFont="1" applyFill="1" applyBorder="1" applyAlignment="1">
      <alignment horizontal="right" vertical="center" indent="1"/>
    </xf>
    <xf numFmtId="3" fontId="11" fillId="0" borderId="40" xfId="0" applyNumberFormat="1" applyFont="1" applyFill="1" applyBorder="1" applyAlignment="1">
      <alignment horizontal="right" vertical="center" indent="1"/>
    </xf>
    <xf numFmtId="10" fontId="11" fillId="5" borderId="3" xfId="6" applyNumberFormat="1" applyFont="1" applyFill="1" applyBorder="1" applyAlignment="1">
      <alignment horizontal="center" vertical="center"/>
    </xf>
    <xf numFmtId="10" fontId="11" fillId="8" borderId="3" xfId="6" applyNumberFormat="1" applyFont="1" applyFill="1" applyBorder="1" applyAlignment="1">
      <alignment horizontal="center" vertical="center"/>
    </xf>
    <xf numFmtId="10" fontId="4" fillId="0" borderId="3" xfId="6" applyNumberFormat="1" applyFont="1" applyFill="1" applyBorder="1" applyAlignment="1">
      <alignment horizontal="center" vertical="center"/>
    </xf>
    <xf numFmtId="3" fontId="4" fillId="0" borderId="59" xfId="6" applyNumberFormat="1" applyFont="1" applyFill="1" applyBorder="1" applyAlignment="1">
      <alignment horizontal="right" vertical="center" indent="1"/>
    </xf>
    <xf numFmtId="3" fontId="11" fillId="0" borderId="60" xfId="0" applyNumberFormat="1" applyFont="1" applyFill="1" applyBorder="1" applyAlignment="1">
      <alignment horizontal="right" vertical="center" indent="1"/>
    </xf>
    <xf numFmtId="3" fontId="11" fillId="0" borderId="61" xfId="0" applyNumberFormat="1" applyFont="1" applyFill="1" applyBorder="1" applyAlignment="1">
      <alignment horizontal="right" vertical="center" indent="1"/>
    </xf>
    <xf numFmtId="10" fontId="11" fillId="5" borderId="1" xfId="6" applyNumberFormat="1" applyFont="1" applyFill="1" applyBorder="1" applyAlignment="1">
      <alignment horizontal="center" vertical="center"/>
    </xf>
    <xf numFmtId="10" fontId="11" fillId="8" borderId="1" xfId="6" applyNumberFormat="1" applyFont="1" applyFill="1" applyBorder="1" applyAlignment="1">
      <alignment horizontal="center" vertical="center"/>
    </xf>
    <xf numFmtId="10" fontId="4" fillId="0" borderId="1" xfId="6" applyNumberFormat="1" applyFont="1" applyFill="1" applyBorder="1" applyAlignment="1">
      <alignment horizontal="center" vertical="center"/>
    </xf>
    <xf numFmtId="3" fontId="4" fillId="0" borderId="62" xfId="6" applyNumberFormat="1" applyFont="1" applyFill="1" applyBorder="1" applyAlignment="1">
      <alignment horizontal="right" vertical="center" indent="1"/>
    </xf>
    <xf numFmtId="3" fontId="11" fillId="0" borderId="1" xfId="0" applyNumberFormat="1" applyFont="1" applyFill="1" applyBorder="1" applyAlignment="1">
      <alignment horizontal="right" vertical="center" indent="1"/>
    </xf>
    <xf numFmtId="3" fontId="4" fillId="0" borderId="1" xfId="6" applyNumberFormat="1" applyFont="1" applyFill="1" applyBorder="1" applyAlignment="1">
      <alignment horizontal="right" vertical="center" indent="1"/>
    </xf>
    <xf numFmtId="3" fontId="11" fillId="0" borderId="63" xfId="0" applyNumberFormat="1" applyFont="1" applyFill="1" applyBorder="1" applyAlignment="1">
      <alignment horizontal="right" vertical="center" indent="1"/>
    </xf>
    <xf numFmtId="10" fontId="11" fillId="0" borderId="43" xfId="6" applyNumberFormat="1" applyFont="1" applyFill="1" applyBorder="1" applyAlignment="1">
      <alignment horizontal="center" vertical="center"/>
    </xf>
    <xf numFmtId="10" fontId="4" fillId="0" borderId="43" xfId="6" applyNumberFormat="1" applyFont="1" applyFill="1" applyBorder="1" applyAlignment="1">
      <alignment horizontal="center" vertical="center"/>
    </xf>
    <xf numFmtId="3" fontId="4" fillId="0" borderId="64" xfId="6" applyNumberFormat="1" applyFont="1" applyFill="1" applyBorder="1" applyAlignment="1">
      <alignment horizontal="right" vertical="center" indent="1"/>
    </xf>
    <xf numFmtId="3" fontId="11" fillId="0" borderId="0" xfId="0" applyNumberFormat="1" applyFont="1" applyFill="1" applyBorder="1" applyAlignment="1">
      <alignment horizontal="right" vertical="center" indent="1"/>
    </xf>
    <xf numFmtId="10" fontId="11" fillId="0" borderId="0" xfId="6" applyNumberFormat="1" applyFont="1" applyFill="1" applyBorder="1" applyAlignment="1">
      <alignment horizontal="center" vertical="center"/>
    </xf>
    <xf numFmtId="10" fontId="4" fillId="0" borderId="0" xfId="6" applyNumberFormat="1" applyFont="1" applyFill="1" applyBorder="1" applyAlignment="1">
      <alignment horizontal="center" vertical="center"/>
    </xf>
    <xf numFmtId="3" fontId="4" fillId="0" borderId="0" xfId="6" applyNumberFormat="1" applyFont="1" applyFill="1" applyBorder="1" applyAlignment="1">
      <alignment horizontal="right" vertical="center" indent="1"/>
    </xf>
    <xf numFmtId="10" fontId="36" fillId="4" borderId="0" xfId="6" applyNumberFormat="1" applyFont="1" applyFill="1" applyAlignment="1">
      <alignment vertical="center"/>
    </xf>
    <xf numFmtId="9" fontId="36" fillId="4" borderId="0" xfId="6" applyFont="1" applyFill="1" applyAlignment="1">
      <alignment vertical="center"/>
    </xf>
    <xf numFmtId="10" fontId="38" fillId="5" borderId="0" xfId="6" applyNumberFormat="1" applyFont="1" applyFill="1" applyAlignment="1">
      <alignment vertical="center"/>
    </xf>
    <xf numFmtId="9" fontId="38" fillId="5" borderId="0" xfId="6" applyFont="1" applyFill="1" applyAlignment="1">
      <alignment vertical="center"/>
    </xf>
    <xf numFmtId="10" fontId="37" fillId="4" borderId="0" xfId="6" applyNumberFormat="1" applyFont="1" applyFill="1" applyAlignment="1">
      <alignment vertical="center"/>
    </xf>
    <xf numFmtId="9" fontId="37" fillId="4" borderId="0" xfId="6" applyFont="1" applyFill="1" applyAlignment="1">
      <alignment vertical="center"/>
    </xf>
    <xf numFmtId="10" fontId="40" fillId="4" borderId="0" xfId="6" applyNumberFormat="1" applyFont="1" applyFill="1" applyAlignment="1">
      <alignment vertical="center"/>
    </xf>
    <xf numFmtId="9" fontId="40" fillId="4" borderId="0" xfId="6" applyFont="1" applyFill="1" applyAlignment="1">
      <alignment vertical="center"/>
    </xf>
    <xf numFmtId="0" fontId="0" fillId="4" borderId="0" xfId="0" applyFill="1" applyAlignment="1">
      <alignment horizontal="center" vertical="center" wrapText="1"/>
    </xf>
    <xf numFmtId="176" fontId="0" fillId="4" borderId="0" xfId="2" applyNumberFormat="1" applyFont="1" applyFill="1" applyAlignment="1"/>
    <xf numFmtId="176" fontId="0" fillId="4" borderId="0" xfId="2" applyNumberFormat="1" applyFill="1" applyAlignment="1"/>
    <xf numFmtId="3" fontId="0" fillId="4" borderId="0" xfId="0" applyNumberFormat="1" applyFill="1"/>
    <xf numFmtId="0" fontId="8" fillId="4" borderId="0" xfId="0" applyFont="1" applyFill="1"/>
    <xf numFmtId="0" fontId="23" fillId="4" borderId="11" xfId="0" applyFont="1" applyFill="1" applyBorder="1" applyAlignment="1" quotePrefix="1">
      <alignment horizontal="center" vertical="center" wrapText="1"/>
    </xf>
    <xf numFmtId="58" fontId="28" fillId="4" borderId="11" xfId="0" applyNumberFormat="1" applyFont="1" applyFill="1" applyBorder="1" applyAlignment="1" quotePrefix="1">
      <alignment horizontal="left" vertical="center" wrapText="1"/>
    </xf>
    <xf numFmtId="0" fontId="33" fillId="0" borderId="27" xfId="0" applyFont="1" applyFill="1" applyBorder="1" applyAlignment="1" quotePrefix="1">
      <alignment horizontal="center" vertical="center" wrapText="1"/>
    </xf>
    <xf numFmtId="0" fontId="33" fillId="0" borderId="28" xfId="0" applyFont="1" applyFill="1" applyBorder="1" applyAlignment="1" quotePrefix="1">
      <alignment horizontal="center" vertical="center" wrapText="1"/>
    </xf>
    <xf numFmtId="0" fontId="33" fillId="0" borderId="29" xfId="0" applyFont="1" applyFill="1" applyBorder="1" applyAlignment="1" quotePrefix="1">
      <alignment horizontal="center" vertical="center" wrapText="1"/>
    </xf>
    <xf numFmtId="0" fontId="33" fillId="0" borderId="30" xfId="0" applyFont="1" applyFill="1" applyBorder="1" applyAlignment="1" quotePrefix="1">
      <alignment horizontal="center" vertical="center" wrapText="1"/>
    </xf>
    <xf numFmtId="0" fontId="33" fillId="0" borderId="31" xfId="0" applyFont="1" applyFill="1" applyBorder="1" applyAlignment="1" quotePrefix="1">
      <alignment horizontal="center" vertical="center" wrapText="1"/>
    </xf>
    <xf numFmtId="0" fontId="33" fillId="0" borderId="53" xfId="0" applyFont="1" applyFill="1" applyBorder="1" applyAlignment="1" quotePrefix="1">
      <alignment horizontal="center" vertical="center" wrapText="1"/>
    </xf>
    <xf numFmtId="10" fontId="33" fillId="5" borderId="28" xfId="6" applyNumberFormat="1" applyFont="1" applyFill="1" applyBorder="1" applyAlignment="1" quotePrefix="1">
      <alignment horizontal="center" vertical="center" wrapText="1"/>
    </xf>
    <xf numFmtId="10" fontId="33" fillId="8" borderId="28" xfId="6" applyNumberFormat="1" applyFont="1" applyFill="1" applyBorder="1" applyAlignment="1" quotePrefix="1">
      <alignment horizontal="center" vertical="center" wrapText="1"/>
    </xf>
    <xf numFmtId="0" fontId="33" fillId="0" borderId="54" xfId="0" applyFont="1" applyFill="1" applyBorder="1" applyAlignment="1" quotePrefix="1">
      <alignment horizontal="center" vertical="center" wrapText="1"/>
    </xf>
    <xf numFmtId="0" fontId="36" fillId="7" borderId="0" xfId="0" applyFont="1" applyFill="1" applyAlignment="1" quotePrefix="1">
      <alignment vertical="center"/>
    </xf>
    <xf numFmtId="0" fontId="38" fillId="5" borderId="0" xfId="0" applyFont="1" applyFill="1" applyAlignment="1" quotePrefix="1">
      <alignment vertical="center"/>
    </xf>
    <xf numFmtId="0" fontId="39" fillId="4" borderId="0" xfId="0" applyFont="1" applyFill="1" applyAlignment="1" quotePrefix="1">
      <alignment vertical="center"/>
    </xf>
    <xf numFmtId="0" fontId="40" fillId="4" borderId="0" xfId="0" applyFont="1" applyFill="1" applyAlignment="1" quotePrefix="1">
      <alignment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Normal 4" xfId="22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Normal 2" xfId="33"/>
    <cellStyle name="20% - Accent5" xfId="34" builtinId="46"/>
    <cellStyle name="60% - Accent1" xfId="35" builtinId="32"/>
    <cellStyle name="Accent2" xfId="36" builtinId="33"/>
    <cellStyle name="20% - Accent2" xfId="37" builtinId="34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90"/>
  <sheetViews>
    <sheetView tabSelected="1" zoomScale="85" zoomScaleNormal="85" zoomScalePageLayoutView="85" topLeftCell="A4" workbookViewId="0">
      <selection activeCell="H9" sqref="H9"/>
    </sheetView>
  </sheetViews>
  <sheetFormatPr defaultColWidth="9" defaultRowHeight="14.4"/>
  <cols>
    <col min="1" max="1" width="3.85185185185185" style="98" customWidth="1"/>
    <col min="2" max="2" width="21.712962962963" style="98" customWidth="1"/>
    <col min="3" max="3" width="12" style="98" customWidth="1"/>
    <col min="4" max="4" width="12.5740740740741" style="98" customWidth="1"/>
    <col min="5" max="5" width="13.287037037037" style="99" customWidth="1"/>
    <col min="6" max="6" width="10" style="99" customWidth="1"/>
    <col min="7" max="7" width="11.8888888888889" style="99" customWidth="1"/>
    <col min="8" max="8" width="12.8518518518519" style="98" customWidth="1"/>
    <col min="9" max="9" width="10" style="98" customWidth="1"/>
    <col min="10" max="10" width="13.287037037037" style="98" customWidth="1"/>
    <col min="11" max="11" width="12.1388888888889" style="98" customWidth="1"/>
    <col min="12" max="13" width="13.712962962963" style="100" customWidth="1"/>
    <col min="14" max="14" width="16" style="101" customWidth="1"/>
    <col min="15" max="15" width="12.5740740740741" style="98" customWidth="1"/>
    <col min="16" max="16" width="9.13888888888889" style="98"/>
    <col min="17" max="17" width="9.55555555555556" style="98" hidden="1" customWidth="1"/>
    <col min="18" max="20" width="9.13888888888889" style="98" hidden="1" customWidth="1"/>
    <col min="21" max="16384" width="9.13888888888889" style="98"/>
  </cols>
  <sheetData>
    <row r="1" ht="27.6" customHeight="1" spans="1:1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ht="23.25" customHeight="1" spans="1:1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ht="30.6" customHeight="1" spans="1:14">
      <c r="A3" s="225" t="s">
        <v>2</v>
      </c>
      <c r="B3" s="104"/>
      <c r="C3" s="104"/>
      <c r="D3" s="226" t="s">
        <v>3</v>
      </c>
      <c r="E3" s="105"/>
      <c r="F3" s="105"/>
      <c r="G3" s="105"/>
      <c r="H3" s="106"/>
      <c r="I3" s="106"/>
      <c r="J3" s="106"/>
      <c r="K3" s="106"/>
      <c r="L3" s="165"/>
      <c r="M3" s="165"/>
      <c r="N3" s="106"/>
    </row>
    <row r="4" ht="47.25" customHeight="1" spans="1:15">
      <c r="A4" s="107" t="s">
        <v>4</v>
      </c>
      <c r="B4" s="108" t="s">
        <v>5</v>
      </c>
      <c r="C4" s="109" t="s">
        <v>6</v>
      </c>
      <c r="D4" s="110" t="s">
        <v>7</v>
      </c>
      <c r="E4" s="111" t="s">
        <v>8</v>
      </c>
      <c r="F4" s="112" t="s">
        <v>9</v>
      </c>
      <c r="G4" s="113"/>
      <c r="H4" s="114" t="s">
        <v>10</v>
      </c>
      <c r="I4" s="166"/>
      <c r="J4" s="167"/>
      <c r="K4" s="168" t="s">
        <v>11</v>
      </c>
      <c r="L4" s="169" t="s">
        <v>12</v>
      </c>
      <c r="M4" s="170" t="s">
        <v>13</v>
      </c>
      <c r="N4" s="171" t="s">
        <v>14</v>
      </c>
      <c r="O4" s="172" t="s">
        <v>15</v>
      </c>
    </row>
    <row r="5" ht="71.45" customHeight="1" spans="1:20">
      <c r="A5" s="115"/>
      <c r="B5" s="116"/>
      <c r="C5" s="117"/>
      <c r="D5" s="118"/>
      <c r="E5" s="119"/>
      <c r="F5" s="120" t="s">
        <v>16</v>
      </c>
      <c r="G5" s="121" t="s">
        <v>17</v>
      </c>
      <c r="H5" s="122" t="s">
        <v>18</v>
      </c>
      <c r="I5" s="173" t="s">
        <v>19</v>
      </c>
      <c r="J5" s="174" t="s">
        <v>20</v>
      </c>
      <c r="K5" s="175"/>
      <c r="L5" s="176"/>
      <c r="M5" s="177"/>
      <c r="N5" s="178"/>
      <c r="O5" s="179"/>
      <c r="Q5" s="220" t="s">
        <v>21</v>
      </c>
      <c r="R5" s="220" t="s">
        <v>22</v>
      </c>
      <c r="S5" s="220" t="s">
        <v>23</v>
      </c>
      <c r="T5" s="220" t="s">
        <v>24</v>
      </c>
    </row>
    <row r="6" s="95" customFormat="1" ht="20.25" customHeight="1" spans="1:15">
      <c r="A6" s="123"/>
      <c r="B6" s="227" t="s">
        <v>25</v>
      </c>
      <c r="C6" s="228" t="s">
        <v>26</v>
      </c>
      <c r="D6" s="227" t="s">
        <v>27</v>
      </c>
      <c r="E6" s="229" t="s">
        <v>28</v>
      </c>
      <c r="F6" s="230" t="s">
        <v>29</v>
      </c>
      <c r="G6" s="227" t="s">
        <v>30</v>
      </c>
      <c r="H6" s="231" t="s">
        <v>31</v>
      </c>
      <c r="I6" s="228" t="s">
        <v>32</v>
      </c>
      <c r="J6" s="232" t="s">
        <v>33</v>
      </c>
      <c r="K6" s="230" t="s">
        <v>34</v>
      </c>
      <c r="L6" s="233" t="s">
        <v>35</v>
      </c>
      <c r="M6" s="234" t="s">
        <v>36</v>
      </c>
      <c r="N6" s="228" t="s">
        <v>37</v>
      </c>
      <c r="O6" s="235" t="s">
        <v>38</v>
      </c>
    </row>
    <row r="7" ht="25.5" customHeight="1" spans="1:15">
      <c r="A7" s="129"/>
      <c r="B7" s="130" t="s">
        <v>39</v>
      </c>
      <c r="C7" s="131">
        <f>SUM(C8:C24)</f>
        <v>1547752</v>
      </c>
      <c r="D7" s="132">
        <f>SUM(D8:D24)</f>
        <v>953042</v>
      </c>
      <c r="E7" s="133">
        <f t="shared" ref="E7:I7" si="0">SUM(E8:E25)</f>
        <v>1458333</v>
      </c>
      <c r="F7" s="133">
        <f t="shared" si="0"/>
        <v>803</v>
      </c>
      <c r="G7" s="133">
        <f t="shared" si="0"/>
        <v>3247</v>
      </c>
      <c r="H7" s="134">
        <f t="shared" si="0"/>
        <v>907089</v>
      </c>
      <c r="I7" s="131">
        <f t="shared" si="0"/>
        <v>587207</v>
      </c>
      <c r="J7" s="184">
        <f t="shared" ref="J7:J25" si="1">H7+I7</f>
        <v>1494296</v>
      </c>
      <c r="K7" s="185">
        <f>SUM(K8:K25)</f>
        <v>40291</v>
      </c>
      <c r="L7" s="186">
        <f>H7/D7</f>
        <v>0.951782817546341</v>
      </c>
      <c r="M7" s="187">
        <f>I7/D7</f>
        <v>0.616139687442946</v>
      </c>
      <c r="N7" s="188">
        <f t="shared" ref="N7:N24" si="2">J7/E7</f>
        <v>1.02466034849379</v>
      </c>
      <c r="O7" s="189">
        <f t="shared" ref="O7:O25" si="3">E7-J7</f>
        <v>-35963</v>
      </c>
    </row>
    <row r="8" s="96" customFormat="1" ht="31" customHeight="1" spans="1:20">
      <c r="A8" s="135">
        <v>1</v>
      </c>
      <c r="B8" s="136" t="s">
        <v>40</v>
      </c>
      <c r="C8" s="137">
        <v>262432</v>
      </c>
      <c r="D8" s="138">
        <v>175436</v>
      </c>
      <c r="E8" s="139">
        <f>VLOOKUP(B8,'Bao cao CDC'!$B$3:$H$19,7,0)-E25</f>
        <v>270747</v>
      </c>
      <c r="F8" s="140">
        <f>VLOOKUP(B8,'Mũi tiêm HT'!$B$9:$C$26,2,0)+VLOOKUP(B8,'Mũi tiêm HT'!$B$9:$L$26,8,0)-Q8</f>
        <v>21</v>
      </c>
      <c r="G8" s="141">
        <f>VLOOKUP(B8,'Mũi tiêm HT'!$B$9:$D$26,3,0)+VLOOKUP(B8,'Mũi tiêm HT'!$B$9:$K$26,9,0)-R8</f>
        <v>43</v>
      </c>
      <c r="H8" s="142">
        <f>VLOOKUP(B8,'Mũi tiêm HT'!$B$9:$L$26,10,0)-S8</f>
        <v>165091</v>
      </c>
      <c r="I8" s="137">
        <f>VLOOKUP(B8,'Mũi tiêm HT'!$B$9:$L$26,11,0)-T8</f>
        <v>142557</v>
      </c>
      <c r="J8" s="190">
        <f t="shared" si="1"/>
        <v>307648</v>
      </c>
      <c r="K8" s="191">
        <f>D8-H8-$H$25</f>
        <v>-9205</v>
      </c>
      <c r="L8" s="192">
        <f>(H8+$H$25)/D8</f>
        <v>1.05246927654529</v>
      </c>
      <c r="M8" s="193">
        <f>(I8+$I$25)/D8</f>
        <v>0.901052235573086</v>
      </c>
      <c r="N8" s="194">
        <f t="shared" si="2"/>
        <v>1.13629329226178</v>
      </c>
      <c r="O8" s="195">
        <f t="shared" si="3"/>
        <v>-36901</v>
      </c>
      <c r="Q8" s="221">
        <f>VLOOKUP(B8,Sheet1!$B$4:$C$20,2,0)</f>
        <v>0</v>
      </c>
      <c r="R8" s="221">
        <f>VLOOKUP(B8,Sheet1!$B$4:$D$20,3,0)</f>
        <v>1</v>
      </c>
      <c r="S8" s="221">
        <f>VLOOKUP(B8,Sheet2!$B$4:$C$20,2,0)</f>
        <v>25402</v>
      </c>
      <c r="T8" s="221">
        <f>VLOOKUP(B8,Sheet2!$B$4:$D$20,3,0)</f>
        <v>31</v>
      </c>
    </row>
    <row r="9" ht="20.25" customHeight="1" spans="1:20">
      <c r="A9" s="135">
        <v>2</v>
      </c>
      <c r="B9" s="143" t="s">
        <v>41</v>
      </c>
      <c r="C9" s="144">
        <v>77822</v>
      </c>
      <c r="D9" s="145">
        <v>45218</v>
      </c>
      <c r="E9" s="139">
        <f>VLOOKUP(B9,'Bao cao CDC'!$B$3:$H$19,7,0)</f>
        <v>62067</v>
      </c>
      <c r="F9" s="140">
        <f>VLOOKUP(B9,'Mũi tiêm HT'!$B$9:$C$26,2,0)+VLOOKUP(B9,'Mũi tiêm HT'!$B$9:$L$26,8,0)-Q9</f>
        <v>38</v>
      </c>
      <c r="G9" s="141">
        <f>VLOOKUP(B9,'Mũi tiêm HT'!$B$9:$D$26,3,0)+VLOOKUP(B9,'Mũi tiêm HT'!$B$9:$K$26,9,0)-R9</f>
        <v>131</v>
      </c>
      <c r="H9" s="142">
        <f>VLOOKUP(B9,'Mũi tiêm HT'!$B$9:$L$26,10,0)+893-S9</f>
        <v>40723</v>
      </c>
      <c r="I9" s="137">
        <f>VLOOKUP(B9,'Mũi tiêm HT'!$B$9:$L$26,11,0)-T9</f>
        <v>22237</v>
      </c>
      <c r="J9" s="196">
        <f t="shared" si="1"/>
        <v>62960</v>
      </c>
      <c r="K9" s="197">
        <f>D9-H9-5662</f>
        <v>-1167</v>
      </c>
      <c r="L9" s="198">
        <f>(H9+5662)/D9</f>
        <v>1.02580830642664</v>
      </c>
      <c r="M9" s="199">
        <f>(I9+5268+893)/D9</f>
        <v>0.628024238135256</v>
      </c>
      <c r="N9" s="200">
        <f t="shared" si="2"/>
        <v>1.01438767783202</v>
      </c>
      <c r="O9" s="201">
        <f t="shared" si="3"/>
        <v>-893</v>
      </c>
      <c r="Q9" s="222">
        <f>VLOOKUP(B9,Sheet1!$B$4:$C$20,2,0)</f>
        <v>0</v>
      </c>
      <c r="R9" s="222">
        <f>VLOOKUP(B9,Sheet1!$B$4:$D$20,3,0)</f>
        <v>0</v>
      </c>
      <c r="S9" s="222">
        <f>VLOOKUP(B9,Sheet2!$B$4:$C$20,2,0)</f>
        <v>3407</v>
      </c>
      <c r="T9" s="222">
        <f>VLOOKUP(B9,Sheet2!$B$4:$D$20,3,0)</f>
        <v>3</v>
      </c>
    </row>
    <row r="10" ht="20.25" customHeight="1" spans="1:20">
      <c r="A10" s="135">
        <v>3</v>
      </c>
      <c r="B10" s="143" t="s">
        <v>42</v>
      </c>
      <c r="C10" s="144">
        <v>54104</v>
      </c>
      <c r="D10" s="145">
        <v>30658</v>
      </c>
      <c r="E10" s="139">
        <f>VLOOKUP(B10,'Bao cao CDC'!$B$3:$H$19,7,0)</f>
        <v>51983</v>
      </c>
      <c r="F10" s="140">
        <f>VLOOKUP(B10,'Mũi tiêm HT'!$B$9:$C$26,2,0)+VLOOKUP(B10,'Mũi tiêm HT'!$B$9:$L$26,8,0)-Q10</f>
        <v>0</v>
      </c>
      <c r="G10" s="141">
        <f>VLOOKUP(B10,'Mũi tiêm HT'!$B$9:$D$26,3,0)+VLOOKUP(B10,'Mũi tiêm HT'!$B$9:$K$26,9,0)-R10</f>
        <v>0</v>
      </c>
      <c r="H10" s="142">
        <f>VLOOKUP(B10,'Mũi tiêm HT'!$B$9:$L$26,10,0)-S10</f>
        <v>30990</v>
      </c>
      <c r="I10" s="137">
        <f>VLOOKUP(B10,'Mũi tiêm HT'!$B$9:$L$26,11,0)-T10</f>
        <v>20993</v>
      </c>
      <c r="J10" s="196">
        <f t="shared" si="1"/>
        <v>51983</v>
      </c>
      <c r="K10" s="197">
        <f t="shared" ref="K10:K24" si="4">D10-H10</f>
        <v>-332</v>
      </c>
      <c r="L10" s="198">
        <f t="shared" ref="L10:L24" si="5">H10/D10</f>
        <v>1.01082914736773</v>
      </c>
      <c r="M10" s="199">
        <f t="shared" ref="M10:M24" si="6">I10/D10</f>
        <v>0.684747863526649</v>
      </c>
      <c r="N10" s="200">
        <f t="shared" si="2"/>
        <v>1</v>
      </c>
      <c r="O10" s="201">
        <f t="shared" si="3"/>
        <v>0</v>
      </c>
      <c r="Q10" s="222">
        <f>VLOOKUP(B10,Sheet1!$B$4:$C$20,2,0)</f>
        <v>32</v>
      </c>
      <c r="R10" s="222">
        <f>VLOOKUP(B10,Sheet1!$B$4:$D$20,3,0)</f>
        <v>0</v>
      </c>
      <c r="S10" s="222">
        <f>VLOOKUP(B10,Sheet2!$B$4:$C$20,2,0)</f>
        <v>4441</v>
      </c>
      <c r="T10" s="222">
        <f>VLOOKUP(B10,Sheet2!$B$4:$D$20,3,0)</f>
        <v>2</v>
      </c>
    </row>
    <row r="11" ht="20.25" customHeight="1" spans="1:20">
      <c r="A11" s="135">
        <v>4</v>
      </c>
      <c r="B11" s="143" t="s">
        <v>43</v>
      </c>
      <c r="C11" s="144">
        <v>70320</v>
      </c>
      <c r="D11" s="145">
        <v>40995</v>
      </c>
      <c r="E11" s="139">
        <f>VLOOKUP(B11,'Bao cao CDC'!$B$3:$H$19,7,0)</f>
        <v>66198</v>
      </c>
      <c r="F11" s="140">
        <f>VLOOKUP(B11,'Mũi tiêm HT'!$B$9:$C$26,2,0)+VLOOKUP(B11,'Mũi tiêm HT'!$B$9:$L$26,8,0)-Q11</f>
        <v>0</v>
      </c>
      <c r="G11" s="141">
        <f>VLOOKUP(B11,'Mũi tiêm HT'!$B$9:$D$26,3,0)+VLOOKUP(B11,'Mũi tiêm HT'!$B$9:$K$26,9,0)-R11</f>
        <v>2</v>
      </c>
      <c r="H11" s="142">
        <f>VLOOKUP(B11,'Mũi tiêm HT'!$B$9:$L$26,10,0)-S11</f>
        <v>40983</v>
      </c>
      <c r="I11" s="137">
        <f>VLOOKUP(B11,'Mũi tiêm HT'!$B$9:$L$26,11,0)-T11</f>
        <v>25215</v>
      </c>
      <c r="J11" s="196">
        <f t="shared" si="1"/>
        <v>66198</v>
      </c>
      <c r="K11" s="197">
        <f t="shared" si="4"/>
        <v>12</v>
      </c>
      <c r="L11" s="198">
        <f t="shared" si="5"/>
        <v>0.999707281375778</v>
      </c>
      <c r="M11" s="199">
        <f t="shared" si="6"/>
        <v>0.615075009147457</v>
      </c>
      <c r="N11" s="200">
        <f t="shared" si="2"/>
        <v>1</v>
      </c>
      <c r="O11" s="201">
        <f t="shared" si="3"/>
        <v>0</v>
      </c>
      <c r="Q11" s="222">
        <f>VLOOKUP(B11,Sheet1!$B$4:$C$20,2,0)</f>
        <v>0</v>
      </c>
      <c r="R11" s="222">
        <f>VLOOKUP(B11,Sheet1!$B$4:$D$20,3,0)</f>
        <v>0</v>
      </c>
      <c r="S11" s="222">
        <f>VLOOKUP(B11,Sheet2!$B$4:$C$20,2,0)</f>
        <v>4670</v>
      </c>
      <c r="T11" s="222">
        <f>VLOOKUP(B11,Sheet2!$B$4:$D$20,3,0)</f>
        <v>7</v>
      </c>
    </row>
    <row r="12" ht="20.25" customHeight="1" spans="1:20">
      <c r="A12" s="135">
        <v>5</v>
      </c>
      <c r="B12" s="143" t="s">
        <v>44</v>
      </c>
      <c r="C12" s="144">
        <v>67033</v>
      </c>
      <c r="D12" s="145">
        <v>45599</v>
      </c>
      <c r="E12" s="139">
        <f>VLOOKUP(B12,'Bao cao CDC'!$B$3:$H$19,7,0)</f>
        <v>77604</v>
      </c>
      <c r="F12" s="140">
        <f>VLOOKUP(B12,'Mũi tiêm HT'!$B$9:$C$26,2,0)+VLOOKUP(B12,'Mũi tiêm HT'!$B$9:$L$26,8,0)-Q12</f>
        <v>18</v>
      </c>
      <c r="G12" s="141">
        <f>VLOOKUP(B12,'Mũi tiêm HT'!$B$9:$D$26,3,0)+VLOOKUP(B12,'Mũi tiêm HT'!$B$9:$K$26,9,0)-R12</f>
        <v>17</v>
      </c>
      <c r="H12" s="142">
        <f>VLOOKUP(B12,'Mũi tiêm HT'!$B$9:$L$26,10,0)-S12</f>
        <v>44960</v>
      </c>
      <c r="I12" s="137">
        <f>VLOOKUP(B12,'Mũi tiêm HT'!$B$9:$L$26,11,0)-T12</f>
        <v>32644</v>
      </c>
      <c r="J12" s="196">
        <f t="shared" si="1"/>
        <v>77604</v>
      </c>
      <c r="K12" s="197">
        <f t="shared" si="4"/>
        <v>639</v>
      </c>
      <c r="L12" s="198">
        <f t="shared" si="5"/>
        <v>0.98598653479243</v>
      </c>
      <c r="M12" s="199">
        <f t="shared" si="6"/>
        <v>0.715892892387991</v>
      </c>
      <c r="N12" s="200">
        <f t="shared" si="2"/>
        <v>1</v>
      </c>
      <c r="O12" s="201">
        <f t="shared" si="3"/>
        <v>0</v>
      </c>
      <c r="Q12" s="222">
        <f>VLOOKUP(B12,Sheet1!$B$4:$C$20,2,0)</f>
        <v>0</v>
      </c>
      <c r="R12" s="222">
        <f>VLOOKUP(B12,Sheet1!$B$4:$D$20,3,0)</f>
        <v>0</v>
      </c>
      <c r="S12" s="222">
        <f>VLOOKUP(B12,Sheet2!$B$4:$C$20,2,0)</f>
        <v>3303</v>
      </c>
      <c r="T12" s="222">
        <f>VLOOKUP(B12,Sheet2!$B$4:$D$20,3,0)</f>
        <v>6</v>
      </c>
    </row>
    <row r="13" ht="20.25" customHeight="1" spans="1:20">
      <c r="A13" s="135">
        <v>6</v>
      </c>
      <c r="B13" s="143" t="s">
        <v>45</v>
      </c>
      <c r="C13" s="144">
        <v>40927</v>
      </c>
      <c r="D13" s="145">
        <v>26406</v>
      </c>
      <c r="E13" s="139">
        <f>VLOOKUP(B13,'Bao cao CDC'!$B$3:$H$19,7,0)</f>
        <v>41298</v>
      </c>
      <c r="F13" s="140">
        <f>VLOOKUP(B13,'Mũi tiêm HT'!$B$9:$C$26,2,0)+VLOOKUP(B13,'Mũi tiêm HT'!$B$9:$L$26,8,0)-Q13</f>
        <v>105</v>
      </c>
      <c r="G13" s="141">
        <f>VLOOKUP(B13,'Mũi tiêm HT'!$B$9:$D$26,3,0)+VLOOKUP(B13,'Mũi tiêm HT'!$B$9:$K$26,9,0)-R13</f>
        <v>452</v>
      </c>
      <c r="H13" s="142">
        <f>VLOOKUP(B13,'Mũi tiêm HT'!$B$9:$L$26,10,0)-S13</f>
        <v>25996</v>
      </c>
      <c r="I13" s="137">
        <f>VLOOKUP(B13,'Mũi tiêm HT'!$B$9:$L$26,11,0)-T13</f>
        <v>15302</v>
      </c>
      <c r="J13" s="196">
        <f t="shared" si="1"/>
        <v>41298</v>
      </c>
      <c r="K13" s="197">
        <f t="shared" si="4"/>
        <v>410</v>
      </c>
      <c r="L13" s="198">
        <f t="shared" si="5"/>
        <v>0.984473225782019</v>
      </c>
      <c r="M13" s="199">
        <f t="shared" si="6"/>
        <v>0.579489509959858</v>
      </c>
      <c r="N13" s="200">
        <f t="shared" si="2"/>
        <v>1</v>
      </c>
      <c r="O13" s="201">
        <f t="shared" si="3"/>
        <v>0</v>
      </c>
      <c r="Q13" s="222">
        <f>VLOOKUP(B13,Sheet1!$B$4:$C$20,2,0)</f>
        <v>0</v>
      </c>
      <c r="R13" s="222">
        <f>VLOOKUP(B13,Sheet1!$B$4:$D$20,3,0)</f>
        <v>0</v>
      </c>
      <c r="S13" s="222">
        <f>VLOOKUP(B13,Sheet2!$B$4:$C$20,2,0)</f>
        <v>1987</v>
      </c>
      <c r="T13" s="222">
        <f>VLOOKUP(B13,Sheet2!$B$4:$D$20,3,0)</f>
        <v>3</v>
      </c>
    </row>
    <row r="14" ht="20.25" customHeight="1" spans="1:20">
      <c r="A14" s="135">
        <v>7</v>
      </c>
      <c r="B14" s="143" t="s">
        <v>46</v>
      </c>
      <c r="C14" s="144">
        <v>40882</v>
      </c>
      <c r="D14" s="145">
        <v>26024</v>
      </c>
      <c r="E14" s="139">
        <f>VLOOKUP(B14,'Bao cao CDC'!$B$3:$H$19,7,0)</f>
        <v>44436</v>
      </c>
      <c r="F14" s="140">
        <f>VLOOKUP(B14,'Mũi tiêm HT'!$B$9:$C$26,2,0)+VLOOKUP(B14,'Mũi tiêm HT'!$B$9:$L$26,8,0)-Q14</f>
        <v>0</v>
      </c>
      <c r="G14" s="141">
        <f>VLOOKUP(B14,'Mũi tiêm HT'!$B$9:$D$26,3,0)+VLOOKUP(B14,'Mũi tiêm HT'!$B$9:$K$26,9,0)-R14</f>
        <v>0</v>
      </c>
      <c r="H14" s="142">
        <f>VLOOKUP(B14,'Mũi tiêm HT'!$B$9:$L$26,10,0)-S14</f>
        <v>25140</v>
      </c>
      <c r="I14" s="137">
        <f>VLOOKUP(B14,'Mũi tiêm HT'!$B$9:$L$26,11,0)-T14</f>
        <v>19296</v>
      </c>
      <c r="J14" s="196">
        <f t="shared" si="1"/>
        <v>44436</v>
      </c>
      <c r="K14" s="197">
        <f t="shared" si="4"/>
        <v>884</v>
      </c>
      <c r="L14" s="198">
        <f t="shared" si="5"/>
        <v>0.966031355671688</v>
      </c>
      <c r="M14" s="199">
        <f t="shared" si="6"/>
        <v>0.741469412849677</v>
      </c>
      <c r="N14" s="200">
        <f t="shared" si="2"/>
        <v>1</v>
      </c>
      <c r="O14" s="201">
        <f t="shared" si="3"/>
        <v>0</v>
      </c>
      <c r="Q14" s="222">
        <f>VLOOKUP(B14,Sheet1!$B$4:$C$20,2,0)</f>
        <v>0</v>
      </c>
      <c r="R14" s="222">
        <f>VLOOKUP(B14,Sheet1!$B$4:$D$20,3,0)</f>
        <v>0</v>
      </c>
      <c r="S14" s="222">
        <f>VLOOKUP(B14,Sheet2!$B$4:$C$20,2,0)</f>
        <v>2082</v>
      </c>
      <c r="T14" s="222">
        <f>VLOOKUP(B14,Sheet2!$B$4:$D$20,3,0)</f>
        <v>2</v>
      </c>
    </row>
    <row r="15" ht="20.25" customHeight="1" spans="1:20">
      <c r="A15" s="135">
        <v>8</v>
      </c>
      <c r="B15" s="143" t="s">
        <v>47</v>
      </c>
      <c r="C15" s="144">
        <v>120904</v>
      </c>
      <c r="D15" s="145">
        <v>71150</v>
      </c>
      <c r="E15" s="139">
        <f>VLOOKUP(B15,'Bao cao CDC'!$B$3:$H$19,7,0)</f>
        <v>109408</v>
      </c>
      <c r="F15" s="140">
        <f>VLOOKUP(B15,'Mũi tiêm HT'!$B$9:$C$26,2,0)+VLOOKUP(B15,'Mũi tiêm HT'!$B$9:$L$26,8,0)-Q15</f>
        <v>21</v>
      </c>
      <c r="G15" s="141">
        <f>VLOOKUP(B15,'Mũi tiêm HT'!$B$9:$D$26,3,0)+VLOOKUP(B15,'Mũi tiêm HT'!$B$9:$K$26,9,0)-R15</f>
        <v>186</v>
      </c>
      <c r="H15" s="142">
        <f>VLOOKUP(B15,'Mũi tiêm HT'!$B$9:$L$26,10,0)-S15</f>
        <v>68538</v>
      </c>
      <c r="I15" s="137">
        <f>VLOOKUP(B15,'Mũi tiêm HT'!$B$9:$L$26,11,0)-T15</f>
        <v>40870</v>
      </c>
      <c r="J15" s="196">
        <f t="shared" si="1"/>
        <v>109408</v>
      </c>
      <c r="K15" s="197">
        <f t="shared" si="4"/>
        <v>2612</v>
      </c>
      <c r="L15" s="198">
        <f t="shared" si="5"/>
        <v>0.96328882642305</v>
      </c>
      <c r="M15" s="199">
        <f t="shared" si="6"/>
        <v>0.574420238931834</v>
      </c>
      <c r="N15" s="200">
        <f t="shared" si="2"/>
        <v>1</v>
      </c>
      <c r="O15" s="201">
        <f t="shared" si="3"/>
        <v>0</v>
      </c>
      <c r="Q15" s="222">
        <f>VLOOKUP(B15,Sheet1!$B$4:$C$20,2,0)</f>
        <v>45</v>
      </c>
      <c r="R15" s="222">
        <f>VLOOKUP(B15,Sheet1!$B$4:$D$20,3,0)</f>
        <v>0</v>
      </c>
      <c r="S15" s="222">
        <f>VLOOKUP(B15,Sheet2!$B$4:$C$20,2,0)</f>
        <v>6529</v>
      </c>
      <c r="T15" s="222">
        <f>VLOOKUP(B15,Sheet2!$B$4:$D$20,3,0)</f>
        <v>23</v>
      </c>
    </row>
    <row r="16" ht="19.5" customHeight="1" spans="1:20">
      <c r="A16" s="135">
        <v>9</v>
      </c>
      <c r="B16" s="143" t="s">
        <v>48</v>
      </c>
      <c r="C16" s="144">
        <v>88848</v>
      </c>
      <c r="D16" s="145">
        <v>52841</v>
      </c>
      <c r="E16" s="139">
        <f>VLOOKUP(B16,'Bao cao CDC'!$B$3:$H$19,7,0)</f>
        <v>74858</v>
      </c>
      <c r="F16" s="140">
        <f>VLOOKUP(B16,'Mũi tiêm HT'!$B$9:$C$26,2,0)+VLOOKUP(B16,'Mũi tiêm HT'!$B$9:$L$26,8,0)-Q16</f>
        <v>1</v>
      </c>
      <c r="G16" s="141">
        <f>VLOOKUP(B16,'Mũi tiêm HT'!$B$9:$D$26,3,0)+VLOOKUP(B16,'Mũi tiêm HT'!$B$9:$K$26,9,0)-R16</f>
        <v>1</v>
      </c>
      <c r="H16" s="142">
        <f>VLOOKUP(B16,'Mũi tiêm HT'!$B$9:$L$26,10,0)-S16</f>
        <v>50880</v>
      </c>
      <c r="I16" s="137">
        <f>VLOOKUP(B16,'Mũi tiêm HT'!$B$9:$L$26,11,0)-T16</f>
        <v>23978</v>
      </c>
      <c r="J16" s="196">
        <f t="shared" si="1"/>
        <v>74858</v>
      </c>
      <c r="K16" s="197">
        <f t="shared" si="4"/>
        <v>1961</v>
      </c>
      <c r="L16" s="198">
        <f t="shared" si="5"/>
        <v>0.962888665997994</v>
      </c>
      <c r="M16" s="199">
        <f t="shared" si="6"/>
        <v>0.453776423610454</v>
      </c>
      <c r="N16" s="200">
        <f t="shared" si="2"/>
        <v>1</v>
      </c>
      <c r="O16" s="201">
        <f t="shared" si="3"/>
        <v>0</v>
      </c>
      <c r="Q16" s="222">
        <f>VLOOKUP(B16,Sheet1!$B$4:$C$20,2,0)</f>
        <v>0</v>
      </c>
      <c r="R16" s="222">
        <f>VLOOKUP(B16,Sheet1!$B$4:$D$20,3,0)</f>
        <v>0</v>
      </c>
      <c r="S16" s="222">
        <f>VLOOKUP(B16,Sheet2!$B$4:$C$20,2,0)</f>
        <v>3517</v>
      </c>
      <c r="T16" s="222">
        <f>VLOOKUP(B16,Sheet2!$B$4:$D$20,3,0)</f>
        <v>43</v>
      </c>
    </row>
    <row r="17" ht="20.25" customHeight="1" spans="1:20">
      <c r="A17" s="135">
        <v>10</v>
      </c>
      <c r="B17" s="143" t="s">
        <v>49</v>
      </c>
      <c r="C17" s="144">
        <v>126779</v>
      </c>
      <c r="D17" s="145">
        <v>75360</v>
      </c>
      <c r="E17" s="139">
        <f>VLOOKUP(B17,'Bao cao CDC'!$B$3:$H$19,7,0)</f>
        <v>114439</v>
      </c>
      <c r="F17" s="140">
        <f>VLOOKUP(B17,'Mũi tiêm HT'!$B$9:$C$26,2,0)+VLOOKUP(B17,'Mũi tiêm HT'!$B$9:$L$26,8,0)-Q17</f>
        <v>2</v>
      </c>
      <c r="G17" s="141">
        <f>VLOOKUP(B17,'Mũi tiêm HT'!$B$9:$D$26,3,0)+VLOOKUP(B17,'Mũi tiêm HT'!$B$9:$K$26,9,0)-R17</f>
        <v>63</v>
      </c>
      <c r="H17" s="142">
        <f>VLOOKUP(B17,'Mũi tiêm HT'!$B$9:$L$26,10,0)-S17</f>
        <v>72269</v>
      </c>
      <c r="I17" s="137">
        <f>VLOOKUP(B17,'Mũi tiêm HT'!$B$9:$L$26,11,0)-T17</f>
        <v>42170</v>
      </c>
      <c r="J17" s="196">
        <f t="shared" si="1"/>
        <v>114439</v>
      </c>
      <c r="K17" s="197">
        <f t="shared" si="4"/>
        <v>3091</v>
      </c>
      <c r="L17" s="198">
        <f t="shared" si="5"/>
        <v>0.958983545647558</v>
      </c>
      <c r="M17" s="199">
        <f t="shared" si="6"/>
        <v>0.55958067940552</v>
      </c>
      <c r="N17" s="200">
        <f t="shared" si="2"/>
        <v>1</v>
      </c>
      <c r="O17" s="201">
        <f t="shared" si="3"/>
        <v>0</v>
      </c>
      <c r="Q17" s="222">
        <f>VLOOKUP(B17,Sheet1!$B$4:$C$20,2,0)</f>
        <v>0</v>
      </c>
      <c r="R17" s="222">
        <f>VLOOKUP(B17,Sheet1!$B$4:$D$20,3,0)</f>
        <v>0</v>
      </c>
      <c r="S17" s="222">
        <f>VLOOKUP(B17,Sheet2!$B$4:$C$20,2,0)</f>
        <v>13078</v>
      </c>
      <c r="T17" s="222">
        <f>VLOOKUP(B17,Sheet2!$B$4:$D$20,3,0)</f>
        <v>12</v>
      </c>
    </row>
    <row r="18" ht="20.25" customHeight="1" spans="1:20">
      <c r="A18" s="135">
        <v>11</v>
      </c>
      <c r="B18" s="143" t="s">
        <v>50</v>
      </c>
      <c r="C18" s="144">
        <v>66435</v>
      </c>
      <c r="D18" s="145">
        <v>42619</v>
      </c>
      <c r="E18" s="139">
        <f>VLOOKUP(B18,'Bao cao CDC'!$B$3:$H$19,7,0)</f>
        <v>65419</v>
      </c>
      <c r="F18" s="140">
        <f>VLOOKUP(B18,'Mũi tiêm HT'!$B$9:$C$26,2,0)+VLOOKUP(B18,'Mũi tiêm HT'!$B$9:$L$26,8,0)-Q18</f>
        <v>1</v>
      </c>
      <c r="G18" s="141">
        <f>VLOOKUP(B18,'Mũi tiêm HT'!$B$9:$D$26,3,0)+VLOOKUP(B18,'Mũi tiêm HT'!$B$9:$K$26,9,0)-R18</f>
        <v>0</v>
      </c>
      <c r="H18" s="142">
        <f>VLOOKUP(B18,'Mũi tiêm HT'!$B$9:$L$26,10,0)-S18</f>
        <v>40739</v>
      </c>
      <c r="I18" s="137">
        <f>VLOOKUP(B18,'Mũi tiêm HT'!$B$9:$L$26,11,0)-T18</f>
        <v>24680</v>
      </c>
      <c r="J18" s="196">
        <f t="shared" si="1"/>
        <v>65419</v>
      </c>
      <c r="K18" s="197">
        <f t="shared" si="4"/>
        <v>1880</v>
      </c>
      <c r="L18" s="198">
        <f t="shared" si="5"/>
        <v>0.955888218869518</v>
      </c>
      <c r="M18" s="199">
        <f t="shared" si="6"/>
        <v>0.579084445904409</v>
      </c>
      <c r="N18" s="200">
        <f t="shared" si="2"/>
        <v>1</v>
      </c>
      <c r="O18" s="201">
        <f t="shared" si="3"/>
        <v>0</v>
      </c>
      <c r="Q18" s="222">
        <f>VLOOKUP(B18,Sheet1!$B$4:$C$20,2,0)</f>
        <v>15</v>
      </c>
      <c r="R18" s="222">
        <f>VLOOKUP(B18,Sheet1!$B$4:$D$20,3,0)</f>
        <v>0</v>
      </c>
      <c r="S18" s="222">
        <f>VLOOKUP(B18,Sheet2!$B$4:$C$20,2,0)</f>
        <v>4405</v>
      </c>
      <c r="T18" s="222">
        <f>VLOOKUP(B18,Sheet2!$B$4:$D$20,3,0)</f>
        <v>7</v>
      </c>
    </row>
    <row r="19" ht="20.25" customHeight="1" spans="1:21">
      <c r="A19" s="135">
        <v>12</v>
      </c>
      <c r="B19" s="143" t="s">
        <v>51</v>
      </c>
      <c r="C19" s="144">
        <v>78825</v>
      </c>
      <c r="D19" s="145">
        <v>49289</v>
      </c>
      <c r="E19" s="139">
        <f>VLOOKUP(B19,'Bao cao CDC'!$B$3:$H$19,7,0)</f>
        <v>69381</v>
      </c>
      <c r="F19" s="140">
        <f>VLOOKUP(B19,'Mũi tiêm HT'!$B$9:$C$26,2,0)+VLOOKUP(B19,'Mũi tiêm HT'!$B$9:$L$26,8,0)-Q19</f>
        <v>47</v>
      </c>
      <c r="G19" s="141">
        <f>VLOOKUP(B19,'Mũi tiêm HT'!$B$9:$D$26,3,0)+VLOOKUP(B19,'Mũi tiêm HT'!$B$9:$K$26,9,0)-R19</f>
        <v>569</v>
      </c>
      <c r="H19" s="142">
        <f>VLOOKUP(B19,'Mũi tiêm HT'!$B$9:$L$26,10,0)-S19</f>
        <v>45570</v>
      </c>
      <c r="I19" s="137">
        <f>VLOOKUP(B19,'Mũi tiêm HT'!$B$9:$L$26,11,0)-T19</f>
        <v>23811</v>
      </c>
      <c r="J19" s="196">
        <f t="shared" si="1"/>
        <v>69381</v>
      </c>
      <c r="K19" s="197">
        <f t="shared" si="4"/>
        <v>3719</v>
      </c>
      <c r="L19" s="198">
        <f t="shared" si="5"/>
        <v>0.924547059181562</v>
      </c>
      <c r="M19" s="199">
        <f t="shared" si="6"/>
        <v>0.483089533161557</v>
      </c>
      <c r="N19" s="200">
        <f t="shared" si="2"/>
        <v>1</v>
      </c>
      <c r="O19" s="201">
        <f t="shared" si="3"/>
        <v>0</v>
      </c>
      <c r="Q19" s="222">
        <f>VLOOKUP(B19,Sheet1!$B$4:$C$20,2,0)</f>
        <v>10</v>
      </c>
      <c r="R19" s="222">
        <f>VLOOKUP(B19,Sheet1!$B$4:$D$20,3,0)</f>
        <v>0</v>
      </c>
      <c r="S19" s="222">
        <f>VLOOKUP(B19,Sheet2!$B$4:$C$20,2,0)</f>
        <v>6769</v>
      </c>
      <c r="T19" s="222">
        <f>VLOOKUP(B19,Sheet2!$B$4:$D$20,3,0)</f>
        <v>18</v>
      </c>
      <c r="U19" s="223"/>
    </row>
    <row r="20" ht="20.25" customHeight="1" spans="1:21">
      <c r="A20" s="135">
        <v>13</v>
      </c>
      <c r="B20" s="143" t="s">
        <v>52</v>
      </c>
      <c r="C20" s="144">
        <v>126607</v>
      </c>
      <c r="D20" s="145">
        <v>76129</v>
      </c>
      <c r="E20" s="139">
        <f>VLOOKUP(B20,'Bao cao CDC'!$B$3:$H$19,7,0)</f>
        <v>112377</v>
      </c>
      <c r="F20" s="140">
        <f>VLOOKUP(B20,'Mũi tiêm HT'!$B$9:$C$26,2,0)+VLOOKUP(B20,'Mũi tiêm HT'!$B$9:$L$26,8,0)-Q20</f>
        <v>41</v>
      </c>
      <c r="G20" s="141">
        <f>VLOOKUP(B20,'Mũi tiêm HT'!$B$9:$D$26,3,0)+VLOOKUP(B20,'Mũi tiêm HT'!$B$9:$K$26,9,0)-R20</f>
        <v>600</v>
      </c>
      <c r="H20" s="142">
        <f>VLOOKUP(B20,'Mũi tiêm HT'!$B$9:$L$26,10,0)-S20</f>
        <v>70297</v>
      </c>
      <c r="I20" s="137">
        <f>VLOOKUP(B20,'Mũi tiêm HT'!$B$9:$L$26,11,0)-T20</f>
        <v>42080</v>
      </c>
      <c r="J20" s="196">
        <f t="shared" si="1"/>
        <v>112377</v>
      </c>
      <c r="K20" s="197">
        <f t="shared" si="4"/>
        <v>5832</v>
      </c>
      <c r="L20" s="198">
        <f t="shared" si="5"/>
        <v>0.923393187878469</v>
      </c>
      <c r="M20" s="199">
        <f t="shared" si="6"/>
        <v>0.55274599692627</v>
      </c>
      <c r="N20" s="200">
        <f t="shared" si="2"/>
        <v>1</v>
      </c>
      <c r="O20" s="201">
        <f t="shared" si="3"/>
        <v>0</v>
      </c>
      <c r="Q20" s="222">
        <f>VLOOKUP(B20,Sheet1!$B$4:$C$20,2,0)</f>
        <v>113</v>
      </c>
      <c r="R20" s="222">
        <f>VLOOKUP(B20,Sheet1!$B$4:$D$20,3,0)</f>
        <v>0</v>
      </c>
      <c r="S20" s="222">
        <f>VLOOKUP(B20,Sheet2!$B$4:$C$20,2,0)</f>
        <v>8036</v>
      </c>
      <c r="T20" s="222">
        <f>VLOOKUP(B20,Sheet2!$B$4:$D$20,3,0)</f>
        <v>12</v>
      </c>
      <c r="U20" s="223"/>
    </row>
    <row r="21" ht="20.25" customHeight="1" spans="1:21">
      <c r="A21" s="135">
        <v>14</v>
      </c>
      <c r="B21" s="143" t="s">
        <v>53</v>
      </c>
      <c r="C21" s="144">
        <v>80010</v>
      </c>
      <c r="D21" s="145">
        <v>44443</v>
      </c>
      <c r="E21" s="139">
        <f>VLOOKUP(B21,'Bao cao CDC'!$B$3:$H$19,7,0)</f>
        <v>65951</v>
      </c>
      <c r="F21" s="140">
        <f>VLOOKUP(B21,'Mũi tiêm HT'!$B$9:$C$26,2,0)+VLOOKUP(B21,'Mũi tiêm HT'!$B$9:$L$26,8,0)-Q21</f>
        <v>20</v>
      </c>
      <c r="G21" s="141">
        <f>VLOOKUP(B21,'Mũi tiêm HT'!$B$9:$D$26,3,0)+VLOOKUP(B21,'Mũi tiêm HT'!$B$9:$K$26,9,0)-R21</f>
        <v>533</v>
      </c>
      <c r="H21" s="142">
        <f>VLOOKUP(B21,'Mũi tiêm HT'!$B$9:$L$26,10,0)-S21</f>
        <v>39134</v>
      </c>
      <c r="I21" s="137">
        <f>VLOOKUP(B21,'Mũi tiêm HT'!$B$9:$L$26,11,0)-T21</f>
        <v>26817</v>
      </c>
      <c r="J21" s="196">
        <f t="shared" si="1"/>
        <v>65951</v>
      </c>
      <c r="K21" s="197">
        <f t="shared" si="4"/>
        <v>5309</v>
      </c>
      <c r="L21" s="198">
        <f t="shared" si="5"/>
        <v>0.880543617667574</v>
      </c>
      <c r="M21" s="199">
        <f t="shared" si="6"/>
        <v>0.603402110568593</v>
      </c>
      <c r="N21" s="200">
        <f t="shared" si="2"/>
        <v>1</v>
      </c>
      <c r="O21" s="201">
        <f t="shared" si="3"/>
        <v>0</v>
      </c>
      <c r="Q21" s="222">
        <f>VLOOKUP(B21,Sheet1!$B$4:$C$20,2,0)</f>
        <v>29</v>
      </c>
      <c r="R21" s="222">
        <f>VLOOKUP(B21,Sheet1!$B$4:$D$20,3,0)</f>
        <v>0</v>
      </c>
      <c r="S21" s="222">
        <f>VLOOKUP(B21,Sheet2!$B$4:$C$20,2,0)</f>
        <v>1678</v>
      </c>
      <c r="T21" s="222">
        <f>VLOOKUP(B21,Sheet2!$B$4:$D$20,3,0)</f>
        <v>39</v>
      </c>
      <c r="U21" s="223"/>
    </row>
    <row r="22" ht="20.25" customHeight="1" spans="1:20">
      <c r="A22" s="135">
        <v>15</v>
      </c>
      <c r="B22" s="143" t="s">
        <v>54</v>
      </c>
      <c r="C22" s="144">
        <v>107782</v>
      </c>
      <c r="D22" s="145">
        <v>66396</v>
      </c>
      <c r="E22" s="139">
        <f>VLOOKUP(B22,'Bao cao CDC'!$B$3:$H$19,7,0)</f>
        <v>90351</v>
      </c>
      <c r="F22" s="140">
        <f>VLOOKUP(B22,'Mũi tiêm HT'!$B$9:$C$26,2,0)+VLOOKUP(B22,'Mũi tiêm HT'!$B$9:$L$26,8,0)-Q22</f>
        <v>163</v>
      </c>
      <c r="G22" s="141">
        <f>VLOOKUP(B22,'Mũi tiêm HT'!$B$9:$D$26,3,0)+VLOOKUP(B22,'Mũi tiêm HT'!$B$9:$K$26,9,0)-R22</f>
        <v>51</v>
      </c>
      <c r="H22" s="142">
        <f>VLOOKUP(B22,'Mũi tiêm HT'!$B$9:$L$26,10,0)-S22</f>
        <v>58230</v>
      </c>
      <c r="I22" s="137">
        <f>VLOOKUP(B22,'Mũi tiêm HT'!$B$9:$L$26,11,0)-T22</f>
        <v>32121</v>
      </c>
      <c r="J22" s="196">
        <f t="shared" si="1"/>
        <v>90351</v>
      </c>
      <c r="K22" s="197">
        <f t="shared" si="4"/>
        <v>8166</v>
      </c>
      <c r="L22" s="198">
        <f t="shared" si="5"/>
        <v>0.87701066329297</v>
      </c>
      <c r="M22" s="199">
        <f t="shared" si="6"/>
        <v>0.483779143321887</v>
      </c>
      <c r="N22" s="200">
        <f t="shared" si="2"/>
        <v>1</v>
      </c>
      <c r="O22" s="201">
        <f t="shared" si="3"/>
        <v>0</v>
      </c>
      <c r="Q22" s="222">
        <f>VLOOKUP(B22,Sheet1!$B$4:$C$20,2,0)</f>
        <v>421</v>
      </c>
      <c r="R22" s="222">
        <f>VLOOKUP(B22,Sheet1!$B$4:$D$20,3,0)</f>
        <v>1</v>
      </c>
      <c r="S22" s="222">
        <f>VLOOKUP(B22,Sheet2!$B$4:$C$20,2,0)</f>
        <v>5124</v>
      </c>
      <c r="T22" s="222">
        <f>VLOOKUP(B22,Sheet2!$B$4:$D$20,3,0)</f>
        <v>12</v>
      </c>
    </row>
    <row r="23" ht="20.25" customHeight="1" spans="1:20">
      <c r="A23" s="135">
        <v>16</v>
      </c>
      <c r="B23" s="143" t="s">
        <v>55</v>
      </c>
      <c r="C23" s="144">
        <v>80094</v>
      </c>
      <c r="D23" s="145">
        <v>48893</v>
      </c>
      <c r="E23" s="139">
        <f>VLOOKUP(B23,'Bao cao CDC'!$B$3:$H$19,7,0)</f>
        <v>62429</v>
      </c>
      <c r="F23" s="140">
        <f>VLOOKUP(B23,'Mũi tiêm HT'!$B$9:$C$26,2,0)+VLOOKUP(B23,'Mũi tiêm HT'!$B$9:$L$26,8,0)-Q23</f>
        <v>101</v>
      </c>
      <c r="G23" s="141">
        <f>VLOOKUP(B23,'Mũi tiêm HT'!$B$9:$D$26,3,0)+VLOOKUP(B23,'Mũi tiêm HT'!$B$9:$K$26,9,0)-R23</f>
        <v>502</v>
      </c>
      <c r="H23" s="142">
        <f>VLOOKUP(B23,'Mũi tiêm HT'!$B$9:$L$26,10,0)-S23</f>
        <v>41356</v>
      </c>
      <c r="I23" s="137">
        <f>VLOOKUP(B23,'Mũi tiêm HT'!$B$9:$L$26,11,0)-T23</f>
        <v>21073</v>
      </c>
      <c r="J23" s="196">
        <f t="shared" si="1"/>
        <v>62429</v>
      </c>
      <c r="K23" s="197">
        <f t="shared" si="4"/>
        <v>7537</v>
      </c>
      <c r="L23" s="198">
        <f t="shared" si="5"/>
        <v>0.845847053770478</v>
      </c>
      <c r="M23" s="199">
        <f t="shared" si="6"/>
        <v>0.43100239298059</v>
      </c>
      <c r="N23" s="200">
        <f t="shared" si="2"/>
        <v>1</v>
      </c>
      <c r="O23" s="201">
        <f t="shared" si="3"/>
        <v>0</v>
      </c>
      <c r="Q23" s="222">
        <f>VLOOKUP(B23,Sheet1!$B$4:$C$20,2,0)</f>
        <v>152</v>
      </c>
      <c r="R23" s="222">
        <f>VLOOKUP(B23,Sheet1!$B$4:$D$20,3,0)</f>
        <v>0</v>
      </c>
      <c r="S23" s="222">
        <f>VLOOKUP(B23,Sheet2!$B$4:$C$20,2,0)</f>
        <v>2796</v>
      </c>
      <c r="T23" s="222">
        <f>VLOOKUP(B23,Sheet2!$B$4:$D$20,3,0)</f>
        <v>3</v>
      </c>
    </row>
    <row r="24" ht="19.5" customHeight="1" spans="1:20">
      <c r="A24" s="135">
        <v>17</v>
      </c>
      <c r="B24" s="146" t="s">
        <v>56</v>
      </c>
      <c r="C24" s="144">
        <v>57948</v>
      </c>
      <c r="D24" s="144">
        <v>35586</v>
      </c>
      <c r="E24" s="139">
        <f>VLOOKUP(B24,'Bao cao CDC'!$B$3:$H$19,7,0)</f>
        <v>42486</v>
      </c>
      <c r="F24" s="140">
        <f>VLOOKUP(B24,'Mũi tiêm HT'!$B$9:$C$26,2,0)+VLOOKUP(B24,'Mũi tiêm HT'!$B$9:$L$26,8,0)-Q24</f>
        <v>224</v>
      </c>
      <c r="G24" s="141">
        <f>VLOOKUP(B24,'Mũi tiêm HT'!$B$9:$D$26,3,0)+VLOOKUP(B24,'Mũi tiêm HT'!$B$9:$K$26,9,0)-R24</f>
        <v>97</v>
      </c>
      <c r="H24" s="142">
        <f>VLOOKUP(B24,'Mũi tiêm HT'!$B$9:$L$26,10,0)-S24</f>
        <v>26643</v>
      </c>
      <c r="I24" s="137">
        <f>VLOOKUP(B24,'Mũi tiêm HT'!$B$9:$L$26,11,0)-T24</f>
        <v>15843</v>
      </c>
      <c r="J24" s="202">
        <f t="shared" si="1"/>
        <v>42486</v>
      </c>
      <c r="K24" s="202">
        <f t="shared" si="4"/>
        <v>8943</v>
      </c>
      <c r="L24" s="198">
        <f t="shared" si="5"/>
        <v>0.748693306356432</v>
      </c>
      <c r="M24" s="199">
        <f t="shared" si="6"/>
        <v>0.445203169785871</v>
      </c>
      <c r="N24" s="200">
        <f t="shared" si="2"/>
        <v>1</v>
      </c>
      <c r="O24" s="203">
        <f t="shared" si="3"/>
        <v>0</v>
      </c>
      <c r="Q24" s="222">
        <f>VLOOKUP(B24,Sheet1!$B$4:$C$20,2,0)</f>
        <v>3</v>
      </c>
      <c r="R24" s="222">
        <f>VLOOKUP(B24,Sheet1!$B$4:$D$20,3,0)</f>
        <v>0</v>
      </c>
      <c r="S24" s="222">
        <f>VLOOKUP(B24,Sheet2!$B$4:$C$20,2,0)</f>
        <v>2098</v>
      </c>
      <c r="T24" s="222">
        <f>VLOOKUP(B24,Sheet2!$B$4:$D$20,3,0)</f>
        <v>5</v>
      </c>
    </row>
    <row r="25" ht="22.5" customHeight="1" spans="1:18">
      <c r="A25" s="135"/>
      <c r="B25" s="147" t="s">
        <v>57</v>
      </c>
      <c r="C25" s="148"/>
      <c r="D25" s="149"/>
      <c r="E25" s="150">
        <v>36901</v>
      </c>
      <c r="F25" s="150">
        <f>VLOOKUP(B25,'Mũi tiêm HT'!$B$9:$C$26,2,0)+VLOOKUP(B25,'Mũi tiêm HT'!$B$9:$L$26,8,0)</f>
        <v>0</v>
      </c>
      <c r="G25" s="150">
        <f>VLOOKUP(B25,'Mũi tiêm HT'!$B$9:$D$26,3,0)+VLOOKUP(B25,'Mũi tiêm HT'!$B$9:$K$26,9,0)</f>
        <v>0</v>
      </c>
      <c r="H25" s="151">
        <f>VLOOKUP(B25,'Mũi tiêm HT'!$B$9:$L$26,10,0)</f>
        <v>19550</v>
      </c>
      <c r="I25" s="151">
        <f>VLOOKUP(B25,'Mũi tiêm HT'!$B$9:$L$26,11,0)</f>
        <v>15520</v>
      </c>
      <c r="J25" s="151">
        <f t="shared" si="1"/>
        <v>35070</v>
      </c>
      <c r="K25" s="204"/>
      <c r="L25" s="205"/>
      <c r="M25" s="205"/>
      <c r="N25" s="206">
        <f t="shared" ref="N25" si="7">J25/E25</f>
        <v>0.950380748489201</v>
      </c>
      <c r="O25" s="207">
        <f t="shared" si="3"/>
        <v>1831</v>
      </c>
      <c r="Q25" s="222"/>
      <c r="R25" s="222"/>
    </row>
    <row r="26" spans="1:15">
      <c r="A26" s="152"/>
      <c r="B26" s="153"/>
      <c r="C26" s="154"/>
      <c r="D26" s="154"/>
      <c r="E26" s="155"/>
      <c r="F26" s="156"/>
      <c r="G26" s="156"/>
      <c r="H26" s="154"/>
      <c r="I26" s="154"/>
      <c r="J26" s="208"/>
      <c r="K26" s="208"/>
      <c r="L26" s="209"/>
      <c r="M26" s="209"/>
      <c r="N26" s="210"/>
      <c r="O26" s="211"/>
    </row>
    <row r="27" ht="24" customHeight="1" spans="1:15">
      <c r="A27" s="157" t="s">
        <v>58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</row>
    <row r="28" s="97" customFormat="1" ht="19.9" customHeight="1" spans="1:15">
      <c r="A28" s="158"/>
      <c r="B28" s="236" t="s">
        <v>59</v>
      </c>
      <c r="C28" s="159"/>
      <c r="D28" s="159"/>
      <c r="E28" s="159"/>
      <c r="F28" s="159"/>
      <c r="G28" s="159"/>
      <c r="H28" s="159"/>
      <c r="I28" s="159"/>
      <c r="J28" s="159"/>
      <c r="K28" s="159"/>
      <c r="L28" s="212"/>
      <c r="M28" s="212"/>
      <c r="N28" s="213"/>
      <c r="O28" s="158"/>
    </row>
    <row r="29" s="97" customFormat="1" ht="19.9" customHeight="1" spans="1:15">
      <c r="A29" s="160"/>
      <c r="B29" s="237" t="s">
        <v>60</v>
      </c>
      <c r="C29" s="161"/>
      <c r="D29" s="161"/>
      <c r="E29" s="161"/>
      <c r="F29" s="161"/>
      <c r="G29" s="161"/>
      <c r="H29" s="161"/>
      <c r="I29" s="161"/>
      <c r="J29" s="161"/>
      <c r="K29" s="161"/>
      <c r="L29" s="214"/>
      <c r="M29" s="214"/>
      <c r="N29" s="215"/>
      <c r="O29" s="160"/>
    </row>
    <row r="30" s="97" customFormat="1" ht="16.8" spans="1:15">
      <c r="A30" s="162"/>
      <c r="B30" s="238" t="s">
        <v>61</v>
      </c>
      <c r="C30" s="162"/>
      <c r="D30" s="162"/>
      <c r="E30" s="162"/>
      <c r="F30" s="162"/>
      <c r="G30" s="162"/>
      <c r="H30" s="162"/>
      <c r="I30" s="162"/>
      <c r="J30" s="162"/>
      <c r="K30" s="162"/>
      <c r="L30" s="216"/>
      <c r="M30" s="216"/>
      <c r="N30" s="217"/>
      <c r="O30" s="160"/>
    </row>
    <row r="31" s="97" customFormat="1" ht="16.8" spans="1:15">
      <c r="A31" s="162"/>
      <c r="B31" s="237" t="s">
        <v>62</v>
      </c>
      <c r="C31" s="162"/>
      <c r="D31" s="162"/>
      <c r="E31" s="162"/>
      <c r="F31" s="162"/>
      <c r="G31" s="162"/>
      <c r="H31" s="162"/>
      <c r="I31" s="162"/>
      <c r="J31" s="162"/>
      <c r="K31" s="162"/>
      <c r="L31" s="216"/>
      <c r="M31" s="216"/>
      <c r="N31" s="217"/>
      <c r="O31" s="160"/>
    </row>
    <row r="32" s="97" customFormat="1" ht="19.9" customHeight="1" spans="1:15">
      <c r="A32" s="163"/>
      <c r="B32" s="239" t="s">
        <v>63</v>
      </c>
      <c r="C32" s="163"/>
      <c r="D32" s="163"/>
      <c r="E32" s="164"/>
      <c r="F32" s="164"/>
      <c r="G32" s="164"/>
      <c r="H32" s="163"/>
      <c r="I32" s="163"/>
      <c r="J32" s="163"/>
      <c r="K32" s="163"/>
      <c r="L32" s="218"/>
      <c r="M32" s="218"/>
      <c r="N32" s="219"/>
      <c r="O32" s="163"/>
    </row>
    <row r="33" ht="15.6" spans="1:15">
      <c r="A33" s="163"/>
      <c r="B33" s="163"/>
      <c r="C33" s="163"/>
      <c r="D33" s="163"/>
      <c r="E33" s="164"/>
      <c r="F33" s="164"/>
      <c r="G33" s="164"/>
      <c r="H33" s="163"/>
      <c r="I33" s="163"/>
      <c r="J33" s="163"/>
      <c r="K33" s="163"/>
      <c r="L33" s="218"/>
      <c r="M33" s="218"/>
      <c r="N33" s="219"/>
      <c r="O33" s="163"/>
    </row>
    <row r="34" ht="15.6" spans="1:15">
      <c r="A34" s="163"/>
      <c r="B34" s="163"/>
      <c r="C34" s="163"/>
      <c r="D34" s="163"/>
      <c r="E34" s="164"/>
      <c r="F34" s="164"/>
      <c r="G34" s="164"/>
      <c r="H34" s="163"/>
      <c r="I34" s="163"/>
      <c r="J34" s="163"/>
      <c r="K34" s="163"/>
      <c r="L34" s="218"/>
      <c r="M34" s="218"/>
      <c r="N34" s="219"/>
      <c r="O34" s="163"/>
    </row>
    <row r="35" ht="15.6" spans="1:15">
      <c r="A35" s="163"/>
      <c r="B35" s="163"/>
      <c r="C35" s="163"/>
      <c r="D35" s="163"/>
      <c r="E35" s="164"/>
      <c r="F35" s="164"/>
      <c r="G35" s="164"/>
      <c r="H35" s="163"/>
      <c r="I35" s="163"/>
      <c r="J35" s="163"/>
      <c r="K35" s="163"/>
      <c r="L35" s="218"/>
      <c r="M35" s="218"/>
      <c r="N35" s="219"/>
      <c r="O35" s="163"/>
    </row>
    <row r="36" ht="15.6" spans="1:15">
      <c r="A36" s="163"/>
      <c r="B36" s="163"/>
      <c r="C36" s="163"/>
      <c r="D36" s="163"/>
      <c r="E36" s="164"/>
      <c r="F36" s="164"/>
      <c r="G36" s="164"/>
      <c r="H36" s="163"/>
      <c r="I36" s="163"/>
      <c r="J36" s="163"/>
      <c r="K36" s="163"/>
      <c r="L36" s="218"/>
      <c r="M36" s="218"/>
      <c r="N36" s="219"/>
      <c r="O36" s="163"/>
    </row>
    <row r="37" ht="15.6" spans="1:15">
      <c r="A37" s="163"/>
      <c r="B37" s="163"/>
      <c r="C37" s="163"/>
      <c r="D37" s="163"/>
      <c r="E37" s="164"/>
      <c r="F37" s="164"/>
      <c r="G37" s="164"/>
      <c r="H37" s="163"/>
      <c r="I37" s="163"/>
      <c r="J37" s="163"/>
      <c r="K37" s="163"/>
      <c r="L37" s="218"/>
      <c r="M37" s="218"/>
      <c r="N37" s="219"/>
      <c r="O37" s="163"/>
    </row>
    <row r="38" ht="15.6" spans="1:15">
      <c r="A38" s="163"/>
      <c r="B38" s="163"/>
      <c r="C38" s="163"/>
      <c r="D38" s="163"/>
      <c r="E38" s="164"/>
      <c r="F38" s="164"/>
      <c r="G38" s="164"/>
      <c r="H38" s="163"/>
      <c r="I38" s="163"/>
      <c r="J38" s="163"/>
      <c r="K38" s="163"/>
      <c r="L38" s="218"/>
      <c r="M38" s="218"/>
      <c r="N38" s="219"/>
      <c r="O38" s="163"/>
    </row>
    <row r="39" ht="15.6" spans="1:15">
      <c r="A39" s="163"/>
      <c r="B39" s="163"/>
      <c r="C39" s="163"/>
      <c r="D39" s="163"/>
      <c r="E39" s="164"/>
      <c r="F39" s="164"/>
      <c r="G39" s="164"/>
      <c r="H39" s="163"/>
      <c r="I39" s="163"/>
      <c r="J39" s="163"/>
      <c r="K39" s="163"/>
      <c r="L39" s="218"/>
      <c r="M39" s="218"/>
      <c r="N39" s="219"/>
      <c r="O39" s="163"/>
    </row>
    <row r="40" ht="15.6" spans="1:15">
      <c r="A40" s="163"/>
      <c r="B40" s="163"/>
      <c r="C40" s="163"/>
      <c r="D40" s="163"/>
      <c r="E40" s="164"/>
      <c r="F40" s="164"/>
      <c r="G40" s="164"/>
      <c r="H40" s="163"/>
      <c r="I40" s="163"/>
      <c r="J40" s="163"/>
      <c r="K40" s="163"/>
      <c r="L40" s="218"/>
      <c r="M40" s="218"/>
      <c r="N40" s="219"/>
      <c r="O40" s="163"/>
    </row>
    <row r="490" spans="1:1">
      <c r="A490" s="224" t="s">
        <v>64</v>
      </c>
    </row>
  </sheetData>
  <autoFilter ref="A7:O25">
    <sortState ref="A8:O25">
      <sortCondition ref="L7" descending="1"/>
    </sortState>
    <extLst/>
  </autoFilter>
  <mergeCells count="17">
    <mergeCell ref="A1:O1"/>
    <mergeCell ref="A2:O2"/>
    <mergeCell ref="A3:C3"/>
    <mergeCell ref="D3:E3"/>
    <mergeCell ref="F4:G4"/>
    <mergeCell ref="H4:J4"/>
    <mergeCell ref="A27:O27"/>
    <mergeCell ref="A4:A5"/>
    <mergeCell ref="B4:B5"/>
    <mergeCell ref="C4:C5"/>
    <mergeCell ref="D4:D5"/>
    <mergeCell ref="E4:E5"/>
    <mergeCell ref="K4:K5"/>
    <mergeCell ref="L4:L5"/>
    <mergeCell ref="M4:M5"/>
    <mergeCell ref="N4:N5"/>
    <mergeCell ref="O4:O5"/>
  </mergeCells>
  <printOptions horizontalCentered="1"/>
  <pageMargins left="0.47244094488189" right="0.236220472440945" top="0.511811023622047" bottom="0.15748031496063" header="0.31496062992126" footer="0.31496062992126"/>
  <pageSetup paperSize="9" scale="7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zoomScale="70" zoomScaleNormal="70" workbookViewId="0">
      <selection activeCell="D29" sqref="D29"/>
    </sheetView>
  </sheetViews>
  <sheetFormatPr defaultColWidth="9" defaultRowHeight="14.4" outlineLevelCol="4"/>
  <cols>
    <col min="2" max="2" width="26.8518518518519" customWidth="1"/>
    <col min="3" max="3" width="14.4259259259259" customWidth="1"/>
    <col min="4" max="4" width="17.8518518518519" customWidth="1"/>
    <col min="5" max="5" width="13.8518518518519" customWidth="1"/>
  </cols>
  <sheetData>
    <row r="1" ht="45" customHeight="1" spans="1:5">
      <c r="A1" s="84" t="s">
        <v>4</v>
      </c>
      <c r="B1" s="84" t="s">
        <v>65</v>
      </c>
      <c r="C1" s="85" t="s">
        <v>66</v>
      </c>
      <c r="D1" s="85"/>
      <c r="E1" s="85"/>
    </row>
    <row r="2" ht="36" customHeight="1" spans="1:5">
      <c r="A2" s="84"/>
      <c r="B2" s="84"/>
      <c r="C2" s="86" t="s">
        <v>67</v>
      </c>
      <c r="D2" s="86" t="s">
        <v>68</v>
      </c>
      <c r="E2" s="86" t="s">
        <v>69</v>
      </c>
    </row>
    <row r="3" ht="17.4" spans="1:5">
      <c r="A3" s="84"/>
      <c r="B3" s="87" t="s">
        <v>70</v>
      </c>
      <c r="C3" s="88">
        <f>SUM(C4:C20)</f>
        <v>41624</v>
      </c>
      <c r="D3" s="88">
        <f>SUM(D4:D21)</f>
        <v>729934</v>
      </c>
      <c r="E3" s="88">
        <f>SUM(E4:E21)</f>
        <v>777261</v>
      </c>
    </row>
    <row r="4" ht="18.75" spans="1:5">
      <c r="A4" s="89">
        <v>1</v>
      </c>
      <c r="B4" s="90" t="s">
        <v>71</v>
      </c>
      <c r="C4" s="91">
        <f>1133+1915</f>
        <v>3048</v>
      </c>
      <c r="D4" s="91">
        <f>SUMIFS('BC CDC'!$F$3:$F$400,'BC CDC'!$B$3:$B$400,'Mũi tiêm thực tế'!B4)</f>
        <v>48291</v>
      </c>
      <c r="E4" s="91">
        <f>C4+D4</f>
        <v>51339</v>
      </c>
    </row>
    <row r="5" ht="18.75" spans="1:5">
      <c r="A5" s="89">
        <v>2</v>
      </c>
      <c r="B5" s="90" t="s">
        <v>72</v>
      </c>
      <c r="C5" s="91">
        <f>1641+1623</f>
        <v>3264</v>
      </c>
      <c r="D5" s="91">
        <f>SUMIFS('BC CDC'!$F$3:$F$400,'BC CDC'!$B$3:$B$400,'Mũi tiêm thực tế'!B5)</f>
        <v>39087</v>
      </c>
      <c r="E5" s="91">
        <f t="shared" ref="E5:E21" si="0">C5+D5</f>
        <v>42351</v>
      </c>
    </row>
    <row r="6" ht="18" spans="1:5">
      <c r="A6" s="89">
        <v>3</v>
      </c>
      <c r="B6" s="92" t="s">
        <v>73</v>
      </c>
      <c r="C6" s="91">
        <f>175+1006+837</f>
        <v>2018</v>
      </c>
      <c r="D6" s="91">
        <f>SUMIFS('BC CDC'!$F$3:$F$400,'BC CDC'!$B$3:$B$400,'Mũi tiêm thực tế'!B6)</f>
        <v>18783</v>
      </c>
      <c r="E6" s="91">
        <f t="shared" si="0"/>
        <v>20801</v>
      </c>
    </row>
    <row r="7" ht="18.75" spans="1:5">
      <c r="A7" s="89">
        <v>4</v>
      </c>
      <c r="B7" s="90" t="s">
        <v>74</v>
      </c>
      <c r="C7" s="91">
        <f>236+1325+1466</f>
        <v>3027</v>
      </c>
      <c r="D7" s="91">
        <f>SUMIFS('BC CDC'!$F$3:$F$400,'BC CDC'!$B$3:$B$400,'Mũi tiêm thực tế'!B7)</f>
        <v>38096</v>
      </c>
      <c r="E7" s="91">
        <f t="shared" si="0"/>
        <v>41123</v>
      </c>
    </row>
    <row r="8" ht="18.75" spans="1:5">
      <c r="A8" s="89">
        <v>5</v>
      </c>
      <c r="B8" s="90" t="s">
        <v>75</v>
      </c>
      <c r="C8" s="91">
        <f>320+2001</f>
        <v>2321</v>
      </c>
      <c r="D8" s="91">
        <f>SUMIFS('BC CDC'!$F$3:$F$400,'BC CDC'!$B$3:$B$400,'Mũi tiêm thực tế'!B8)</f>
        <v>61831</v>
      </c>
      <c r="E8" s="91">
        <f t="shared" si="0"/>
        <v>64152</v>
      </c>
    </row>
    <row r="9" ht="18.75" spans="1:5">
      <c r="A9" s="89">
        <v>6</v>
      </c>
      <c r="B9" s="90" t="s">
        <v>76</v>
      </c>
      <c r="C9" s="91">
        <f>410+769</f>
        <v>1179</v>
      </c>
      <c r="D9" s="91">
        <f>SUMIFS('BC CDC'!$F$3:$F$400,'BC CDC'!$B$3:$B$400,'Mũi tiêm thực tế'!B9)</f>
        <v>15735</v>
      </c>
      <c r="E9" s="91">
        <f t="shared" si="0"/>
        <v>16914</v>
      </c>
    </row>
    <row r="10" ht="18.75" spans="1:5">
      <c r="A10" s="89">
        <v>7</v>
      </c>
      <c r="B10" s="90" t="s">
        <v>77</v>
      </c>
      <c r="C10" s="91">
        <f>1120+1290</f>
        <v>2410</v>
      </c>
      <c r="D10" s="91">
        <f>SUMIFS('BC CDC'!$F$3:$F$400,'BC CDC'!$B$3:$B$400,'Mũi tiêm thực tế'!B10)</f>
        <v>28088</v>
      </c>
      <c r="E10" s="91">
        <f t="shared" si="0"/>
        <v>30498</v>
      </c>
    </row>
    <row r="11" ht="18.75" spans="1:5">
      <c r="A11" s="89">
        <v>8</v>
      </c>
      <c r="B11" s="90" t="s">
        <v>78</v>
      </c>
      <c r="C11" s="91">
        <f>150+1269+1015</f>
        <v>2434</v>
      </c>
      <c r="D11" s="91">
        <f>SUMIFS('BC CDC'!$F$3:$F$400,'BC CDC'!$B$3:$B$400,'Mũi tiêm thực tế'!B11)</f>
        <v>30369</v>
      </c>
      <c r="E11" s="91">
        <f t="shared" si="0"/>
        <v>32803</v>
      </c>
    </row>
    <row r="12" ht="18.75" spans="1:5">
      <c r="A12" s="89">
        <v>9</v>
      </c>
      <c r="B12" s="90" t="s">
        <v>79</v>
      </c>
      <c r="C12" s="91">
        <f>684+1577</f>
        <v>2261</v>
      </c>
      <c r="D12" s="91">
        <f>SUMIFS('BC CDC'!$F$3:$F$400,'BC CDC'!$B$3:$B$400,'Mũi tiêm thực tế'!B12)</f>
        <v>28727</v>
      </c>
      <c r="E12" s="91">
        <f t="shared" si="0"/>
        <v>30988</v>
      </c>
    </row>
    <row r="13" ht="18.75" spans="1:5">
      <c r="A13" s="89">
        <v>10</v>
      </c>
      <c r="B13" s="90" t="s">
        <v>80</v>
      </c>
      <c r="C13" s="91">
        <f>378+1307</f>
        <v>1685</v>
      </c>
      <c r="D13" s="91">
        <f>SUMIFS('BC CDC'!$F$3:$F$400,'BC CDC'!$B$3:$B$400,'Mũi tiêm thực tế'!B13)</f>
        <v>32543</v>
      </c>
      <c r="E13" s="91">
        <f t="shared" si="0"/>
        <v>34228</v>
      </c>
    </row>
    <row r="14" ht="18" spans="1:5">
      <c r="A14" s="89">
        <v>11</v>
      </c>
      <c r="B14" s="92" t="s">
        <v>81</v>
      </c>
      <c r="C14" s="91">
        <f>263+1140+850</f>
        <v>2253</v>
      </c>
      <c r="D14" s="91">
        <f>SUMIFS('BC CDC'!$F$3:$F$400,'BC CDC'!$B$3:$B$400,'Mũi tiêm thực tế'!B14)</f>
        <v>23346</v>
      </c>
      <c r="E14" s="91">
        <f t="shared" si="0"/>
        <v>25599</v>
      </c>
    </row>
    <row r="15" ht="18.75" spans="1:5">
      <c r="A15" s="89">
        <v>12</v>
      </c>
      <c r="B15" s="90" t="s">
        <v>82</v>
      </c>
      <c r="C15" s="91">
        <f>120+620+1200</f>
        <v>1940</v>
      </c>
      <c r="D15" s="91">
        <f>SUMIFS('BC CDC'!$F$3:$F$400,'BC CDC'!$B$3:$B$400,'Mũi tiêm thực tế'!B15)</f>
        <v>22792</v>
      </c>
      <c r="E15" s="91">
        <f t="shared" si="0"/>
        <v>24732</v>
      </c>
    </row>
    <row r="16" ht="18.75" spans="1:5">
      <c r="A16" s="89">
        <v>13</v>
      </c>
      <c r="B16" s="90" t="s">
        <v>83</v>
      </c>
      <c r="C16" s="91">
        <f>1240+2290</f>
        <v>3530</v>
      </c>
      <c r="D16" s="91">
        <f>SUMIFS('BC CDC'!$F$3:$F$400,'BC CDC'!$B$3:$B$400,'Mũi tiêm thực tế'!B16)</f>
        <v>50664</v>
      </c>
      <c r="E16" s="91">
        <f t="shared" si="0"/>
        <v>54194</v>
      </c>
    </row>
    <row r="17" ht="18.75" spans="1:5">
      <c r="A17" s="89">
        <v>14</v>
      </c>
      <c r="B17" s="90" t="s">
        <v>84</v>
      </c>
      <c r="C17" s="91">
        <f>527+1391</f>
        <v>1918</v>
      </c>
      <c r="D17" s="91">
        <f>SUMIFS('BC CDC'!$F$3:$F$400,'BC CDC'!$B$3:$B$400,'Mũi tiêm thực tế'!B17)</f>
        <v>42182</v>
      </c>
      <c r="E17" s="91">
        <f t="shared" si="0"/>
        <v>44100</v>
      </c>
    </row>
    <row r="18" ht="18.75" spans="1:5">
      <c r="A18" s="89">
        <v>15</v>
      </c>
      <c r="B18" s="93" t="s">
        <v>85</v>
      </c>
      <c r="C18" s="91">
        <v>4060</v>
      </c>
      <c r="D18" s="91">
        <f>SUMIFS('BC CDC'!$F$3:$F$400,'BC CDC'!$B$3:$B$400,'Mũi tiêm thực tế'!B18)</f>
        <v>161832</v>
      </c>
      <c r="E18" s="91">
        <f t="shared" si="0"/>
        <v>165892</v>
      </c>
    </row>
    <row r="19" ht="18.75" spans="1:5">
      <c r="A19" s="89">
        <v>16</v>
      </c>
      <c r="B19" s="90" t="s">
        <v>86</v>
      </c>
      <c r="C19" s="91">
        <f>590+1728</f>
        <v>2318</v>
      </c>
      <c r="D19" s="91">
        <f>SUMIFS('BC CDC'!$F$3:$F$400,'BC CDC'!$B$3:$B$400,'Mũi tiêm thực tế'!B19)</f>
        <v>30698</v>
      </c>
      <c r="E19" s="91">
        <f t="shared" si="0"/>
        <v>33016</v>
      </c>
    </row>
    <row r="20" ht="18.75" spans="1:5">
      <c r="A20" s="89">
        <v>17</v>
      </c>
      <c r="B20" s="93" t="s">
        <v>87</v>
      </c>
      <c r="C20" s="91">
        <f>510+1448</f>
        <v>1958</v>
      </c>
      <c r="D20" s="91">
        <f>SUMIFS('BC CDC'!$F$3:$F$400,'BC CDC'!$B$3:$B$400,'Mũi tiêm thực tế'!B20)</f>
        <v>25672</v>
      </c>
      <c r="E20" s="91">
        <f t="shared" si="0"/>
        <v>27630</v>
      </c>
    </row>
    <row r="21" ht="18.75" spans="1:5">
      <c r="A21" s="89">
        <v>18</v>
      </c>
      <c r="B21" s="94" t="s">
        <v>57</v>
      </c>
      <c r="C21" s="91">
        <v>5703</v>
      </c>
      <c r="D21" s="91">
        <f>SUMIFS('BC CDC'!$F$3:$F$400,'BC CDC'!$B$3:$B$400,'Mũi tiêm thực tế'!B21)</f>
        <v>31198</v>
      </c>
      <c r="E21" s="91">
        <f t="shared" si="0"/>
        <v>36901</v>
      </c>
    </row>
    <row r="22" ht="15.15"/>
  </sheetData>
  <mergeCells count="3">
    <mergeCell ref="C1:E1"/>
    <mergeCell ref="A1:A2"/>
    <mergeCell ref="B1:B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9"/>
  <sheetViews>
    <sheetView workbookViewId="0">
      <selection activeCell="F7" sqref="F7"/>
    </sheetView>
  </sheetViews>
  <sheetFormatPr defaultColWidth="9" defaultRowHeight="14.4"/>
  <cols>
    <col min="2" max="2" width="19.712962962963" customWidth="1"/>
    <col min="6" max="6" width="9.13888888888889" style="61" customWidth="1"/>
    <col min="8" max="8" width="9.13888888888889" style="62" customWidth="1"/>
  </cols>
  <sheetData>
    <row r="1" ht="26.25" customHeight="1" spans="1:16">
      <c r="A1" s="63" t="s">
        <v>88</v>
      </c>
      <c r="B1" s="63" t="s">
        <v>89</v>
      </c>
      <c r="C1" s="64" t="s">
        <v>90</v>
      </c>
      <c r="D1" s="65"/>
      <c r="E1" s="64" t="s">
        <v>91</v>
      </c>
      <c r="F1" s="66"/>
      <c r="G1" s="63" t="s">
        <v>92</v>
      </c>
      <c r="H1" s="67" t="s">
        <v>93</v>
      </c>
      <c r="I1" s="63" t="s">
        <v>94</v>
      </c>
      <c r="J1" s="63" t="s">
        <v>95</v>
      </c>
      <c r="K1" s="64" t="s">
        <v>96</v>
      </c>
      <c r="L1" s="65"/>
      <c r="M1" s="64" t="s">
        <v>97</v>
      </c>
      <c r="N1" s="65"/>
      <c r="O1" s="64" t="s">
        <v>98</v>
      </c>
      <c r="P1" s="65"/>
    </row>
    <row r="2" ht="27.15" spans="1:16">
      <c r="A2" s="68"/>
      <c r="B2" s="68"/>
      <c r="C2" s="69" t="s">
        <v>99</v>
      </c>
      <c r="D2" s="69" t="s">
        <v>100</v>
      </c>
      <c r="E2" s="69" t="s">
        <v>99</v>
      </c>
      <c r="F2" s="70" t="s">
        <v>100</v>
      </c>
      <c r="G2" s="68"/>
      <c r="H2" s="71"/>
      <c r="I2" s="68"/>
      <c r="J2" s="68"/>
      <c r="K2" s="69" t="s">
        <v>99</v>
      </c>
      <c r="L2" s="69" t="s">
        <v>100</v>
      </c>
      <c r="M2" s="69" t="s">
        <v>99</v>
      </c>
      <c r="N2" s="69" t="s">
        <v>100</v>
      </c>
      <c r="O2" s="69" t="s">
        <v>99</v>
      </c>
      <c r="P2" s="69" t="s">
        <v>100</v>
      </c>
    </row>
    <row r="3" ht="15.15" spans="1:16">
      <c r="A3" s="72">
        <v>1</v>
      </c>
      <c r="B3" s="73" t="s">
        <v>85</v>
      </c>
      <c r="C3" s="74">
        <v>0</v>
      </c>
      <c r="D3" s="74">
        <v>3010</v>
      </c>
      <c r="E3" s="74">
        <v>0</v>
      </c>
      <c r="F3" s="74">
        <v>2745</v>
      </c>
      <c r="G3" s="74">
        <v>2744</v>
      </c>
      <c r="H3" s="74">
        <v>2744</v>
      </c>
      <c r="I3" s="74">
        <v>0</v>
      </c>
      <c r="J3" s="74">
        <v>0</v>
      </c>
      <c r="K3" s="74">
        <v>0</v>
      </c>
      <c r="L3" s="74">
        <v>212</v>
      </c>
      <c r="M3" s="74">
        <v>0</v>
      </c>
      <c r="N3" s="74">
        <v>0</v>
      </c>
      <c r="O3" s="74">
        <v>0</v>
      </c>
      <c r="P3" s="78">
        <v>0</v>
      </c>
    </row>
    <row r="4" ht="15.15" spans="1:16">
      <c r="A4" s="75">
        <v>2</v>
      </c>
      <c r="B4" s="76" t="s">
        <v>77</v>
      </c>
      <c r="C4" s="77">
        <v>0</v>
      </c>
      <c r="D4" s="77">
        <v>507</v>
      </c>
      <c r="E4" s="77">
        <v>0</v>
      </c>
      <c r="F4" s="77">
        <v>493</v>
      </c>
      <c r="G4" s="77">
        <v>462</v>
      </c>
      <c r="H4" s="77">
        <v>462</v>
      </c>
      <c r="I4" s="77">
        <v>0</v>
      </c>
      <c r="J4" s="77">
        <v>0</v>
      </c>
      <c r="K4" s="77">
        <v>0</v>
      </c>
      <c r="L4" s="77">
        <v>3</v>
      </c>
      <c r="M4" s="77">
        <v>0</v>
      </c>
      <c r="N4" s="77">
        <v>0</v>
      </c>
      <c r="O4" s="77">
        <v>0</v>
      </c>
      <c r="P4" s="79">
        <v>0</v>
      </c>
    </row>
    <row r="5" ht="15.15" spans="1:16">
      <c r="A5" s="75">
        <v>3</v>
      </c>
      <c r="B5" s="76" t="s">
        <v>72</v>
      </c>
      <c r="C5" s="77">
        <v>0</v>
      </c>
      <c r="D5" s="77">
        <v>184</v>
      </c>
      <c r="E5" s="77">
        <v>0</v>
      </c>
      <c r="F5" s="77">
        <v>172</v>
      </c>
      <c r="G5" s="77">
        <v>168</v>
      </c>
      <c r="H5" s="77">
        <v>168</v>
      </c>
      <c r="I5" s="77">
        <v>0</v>
      </c>
      <c r="J5" s="77">
        <v>0</v>
      </c>
      <c r="K5" s="77">
        <v>0</v>
      </c>
      <c r="L5" s="77">
        <v>12</v>
      </c>
      <c r="M5" s="77">
        <v>0</v>
      </c>
      <c r="N5" s="77">
        <v>0</v>
      </c>
      <c r="O5" s="77">
        <v>0</v>
      </c>
      <c r="P5" s="79">
        <v>0</v>
      </c>
    </row>
    <row r="6" ht="15.15" spans="1:16">
      <c r="A6" s="75">
        <v>4</v>
      </c>
      <c r="B6" s="76" t="s">
        <v>57</v>
      </c>
      <c r="C6" s="77">
        <v>0</v>
      </c>
      <c r="D6" s="77">
        <v>5148</v>
      </c>
      <c r="E6" s="77">
        <v>0</v>
      </c>
      <c r="F6" s="77">
        <v>5116</v>
      </c>
      <c r="G6" s="77">
        <v>5026</v>
      </c>
      <c r="H6" s="77">
        <v>5026</v>
      </c>
      <c r="I6" s="77">
        <v>0</v>
      </c>
      <c r="J6" s="77">
        <v>0</v>
      </c>
      <c r="K6" s="77">
        <v>0</v>
      </c>
      <c r="L6" s="77">
        <v>32</v>
      </c>
      <c r="M6" s="77">
        <v>0</v>
      </c>
      <c r="N6" s="77">
        <v>1</v>
      </c>
      <c r="O6" s="77">
        <v>0</v>
      </c>
      <c r="P6" s="79">
        <v>0</v>
      </c>
    </row>
    <row r="7" ht="15.15" spans="1:16">
      <c r="A7" s="75">
        <v>5</v>
      </c>
      <c r="B7" s="76" t="s">
        <v>71</v>
      </c>
      <c r="C7" s="77">
        <v>0</v>
      </c>
      <c r="D7" s="77">
        <v>586</v>
      </c>
      <c r="E7" s="77">
        <v>0</v>
      </c>
      <c r="F7" s="77">
        <v>558</v>
      </c>
      <c r="G7" s="77">
        <v>532</v>
      </c>
      <c r="H7" s="77">
        <v>532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9">
        <v>0</v>
      </c>
    </row>
    <row r="8" ht="15.15" spans="1:16">
      <c r="A8" s="75">
        <v>6</v>
      </c>
      <c r="B8" s="76" t="s">
        <v>82</v>
      </c>
      <c r="C8" s="77">
        <v>0</v>
      </c>
      <c r="D8" s="77">
        <v>166</v>
      </c>
      <c r="E8" s="77">
        <v>0</v>
      </c>
      <c r="F8" s="77">
        <v>158</v>
      </c>
      <c r="G8" s="77">
        <v>154</v>
      </c>
      <c r="H8" s="77">
        <v>154</v>
      </c>
      <c r="I8" s="77">
        <v>0</v>
      </c>
      <c r="J8" s="77">
        <v>0</v>
      </c>
      <c r="K8" s="77">
        <v>0</v>
      </c>
      <c r="L8" s="77">
        <v>6</v>
      </c>
      <c r="M8" s="77">
        <v>0</v>
      </c>
      <c r="N8" s="77">
        <v>0</v>
      </c>
      <c r="O8" s="77">
        <v>0</v>
      </c>
      <c r="P8" s="79">
        <v>0</v>
      </c>
    </row>
    <row r="9" ht="15.15" spans="1:16">
      <c r="A9" s="75">
        <v>7</v>
      </c>
      <c r="B9" s="76" t="s">
        <v>78</v>
      </c>
      <c r="C9" s="77">
        <v>0</v>
      </c>
      <c r="D9" s="77">
        <v>606</v>
      </c>
      <c r="E9" s="77">
        <v>0</v>
      </c>
      <c r="F9" s="77">
        <v>554</v>
      </c>
      <c r="G9" s="77">
        <v>560</v>
      </c>
      <c r="H9" s="77">
        <v>560</v>
      </c>
      <c r="I9" s="77">
        <v>0</v>
      </c>
      <c r="J9" s="77">
        <v>0</v>
      </c>
      <c r="K9" s="77">
        <v>0</v>
      </c>
      <c r="L9" s="77">
        <v>47</v>
      </c>
      <c r="M9" s="77">
        <v>0</v>
      </c>
      <c r="N9" s="77">
        <v>6</v>
      </c>
      <c r="O9" s="77">
        <v>0</v>
      </c>
      <c r="P9" s="79">
        <v>0</v>
      </c>
    </row>
    <row r="10" ht="15.15" spans="1:16">
      <c r="A10" s="75">
        <v>8</v>
      </c>
      <c r="B10" s="76" t="s">
        <v>73</v>
      </c>
      <c r="C10" s="77">
        <v>0</v>
      </c>
      <c r="D10" s="77">
        <v>102</v>
      </c>
      <c r="E10" s="77">
        <v>0</v>
      </c>
      <c r="F10" s="77">
        <v>71</v>
      </c>
      <c r="G10" s="77">
        <v>70</v>
      </c>
      <c r="H10" s="77">
        <v>70</v>
      </c>
      <c r="I10" s="77">
        <v>0</v>
      </c>
      <c r="J10" s="77">
        <v>0</v>
      </c>
      <c r="K10" s="77">
        <v>0</v>
      </c>
      <c r="L10" s="77">
        <v>14</v>
      </c>
      <c r="M10" s="77">
        <v>0</v>
      </c>
      <c r="N10" s="77">
        <v>0</v>
      </c>
      <c r="O10" s="77">
        <v>0</v>
      </c>
      <c r="P10" s="79">
        <v>0</v>
      </c>
    </row>
    <row r="11" ht="15.15" spans="1:16">
      <c r="A11" s="75">
        <v>9</v>
      </c>
      <c r="B11" s="76" t="s">
        <v>83</v>
      </c>
      <c r="C11" s="77">
        <v>0</v>
      </c>
      <c r="D11" s="77">
        <v>454</v>
      </c>
      <c r="E11" s="77">
        <v>0</v>
      </c>
      <c r="F11" s="77">
        <v>447</v>
      </c>
      <c r="G11" s="77">
        <v>350</v>
      </c>
      <c r="H11" s="77">
        <v>350</v>
      </c>
      <c r="I11" s="77">
        <v>0</v>
      </c>
      <c r="J11" s="77">
        <v>0</v>
      </c>
      <c r="K11" s="77">
        <v>0</v>
      </c>
      <c r="L11" s="77">
        <v>7</v>
      </c>
      <c r="M11" s="77">
        <v>0</v>
      </c>
      <c r="N11" s="77">
        <v>0</v>
      </c>
      <c r="O11" s="77">
        <v>0</v>
      </c>
      <c r="P11" s="79">
        <v>0</v>
      </c>
    </row>
    <row r="12" ht="15.15" spans="1:16">
      <c r="A12" s="75">
        <v>10</v>
      </c>
      <c r="B12" s="76" t="s">
        <v>87</v>
      </c>
      <c r="C12" s="77">
        <v>0</v>
      </c>
      <c r="D12" s="77">
        <v>158</v>
      </c>
      <c r="E12" s="77">
        <v>0</v>
      </c>
      <c r="F12" s="77">
        <v>158</v>
      </c>
      <c r="G12" s="77">
        <v>154</v>
      </c>
      <c r="H12" s="77">
        <v>154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9">
        <v>0</v>
      </c>
    </row>
    <row r="13" ht="15.15" spans="1:16">
      <c r="A13" s="75">
        <v>11</v>
      </c>
      <c r="B13" s="76" t="s">
        <v>79</v>
      </c>
      <c r="C13" s="77">
        <v>0</v>
      </c>
      <c r="D13" s="77">
        <v>847</v>
      </c>
      <c r="E13" s="77">
        <v>0</v>
      </c>
      <c r="F13" s="77">
        <v>788</v>
      </c>
      <c r="G13" s="77">
        <v>742</v>
      </c>
      <c r="H13" s="77">
        <v>742</v>
      </c>
      <c r="I13" s="77">
        <v>0</v>
      </c>
      <c r="J13" s="77">
        <v>0</v>
      </c>
      <c r="K13" s="77">
        <v>0</v>
      </c>
      <c r="L13" s="77">
        <v>59</v>
      </c>
      <c r="M13" s="77">
        <v>0</v>
      </c>
      <c r="N13" s="77">
        <v>0</v>
      </c>
      <c r="O13" s="77">
        <v>0</v>
      </c>
      <c r="P13" s="79">
        <v>0</v>
      </c>
    </row>
    <row r="14" ht="15.15" spans="1:16">
      <c r="A14" s="75">
        <v>12</v>
      </c>
      <c r="B14" s="76" t="s">
        <v>84</v>
      </c>
      <c r="C14" s="77">
        <v>0</v>
      </c>
      <c r="D14" s="77">
        <v>1263</v>
      </c>
      <c r="E14" s="77">
        <v>0</v>
      </c>
      <c r="F14" s="77">
        <v>1250</v>
      </c>
      <c r="G14" s="77">
        <v>1190</v>
      </c>
      <c r="H14" s="77">
        <v>1190</v>
      </c>
      <c r="I14" s="77">
        <v>0</v>
      </c>
      <c r="J14" s="77">
        <v>0</v>
      </c>
      <c r="K14" s="77">
        <v>0</v>
      </c>
      <c r="L14" s="77">
        <v>10</v>
      </c>
      <c r="M14" s="77">
        <v>0</v>
      </c>
      <c r="N14" s="77">
        <v>0</v>
      </c>
      <c r="O14" s="77">
        <v>0</v>
      </c>
      <c r="P14" s="79">
        <v>0</v>
      </c>
    </row>
    <row r="15" ht="15.15" spans="1:16">
      <c r="A15" s="75">
        <v>13</v>
      </c>
      <c r="B15" s="76" t="s">
        <v>76</v>
      </c>
      <c r="C15" s="77">
        <v>0</v>
      </c>
      <c r="D15" s="77">
        <v>254</v>
      </c>
      <c r="E15" s="77">
        <v>0</v>
      </c>
      <c r="F15" s="77">
        <v>237</v>
      </c>
      <c r="G15" s="77">
        <v>224</v>
      </c>
      <c r="H15" s="77">
        <v>224</v>
      </c>
      <c r="I15" s="77">
        <v>0</v>
      </c>
      <c r="J15" s="77">
        <v>0</v>
      </c>
      <c r="K15" s="77">
        <v>0</v>
      </c>
      <c r="L15" s="77">
        <v>7</v>
      </c>
      <c r="M15" s="77">
        <v>0</v>
      </c>
      <c r="N15" s="77">
        <v>0</v>
      </c>
      <c r="O15" s="77">
        <v>0</v>
      </c>
      <c r="P15" s="79">
        <v>0</v>
      </c>
    </row>
    <row r="16" ht="15.15" spans="1:16">
      <c r="A16" s="75">
        <v>14</v>
      </c>
      <c r="B16" s="76" t="s">
        <v>74</v>
      </c>
      <c r="C16" s="77">
        <v>0</v>
      </c>
      <c r="D16" s="77">
        <v>75</v>
      </c>
      <c r="E16" s="77">
        <v>0</v>
      </c>
      <c r="F16" s="77">
        <v>75</v>
      </c>
      <c r="G16" s="77">
        <v>70</v>
      </c>
      <c r="H16" s="77">
        <v>70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9">
        <v>0</v>
      </c>
    </row>
    <row r="17" ht="15.15" spans="1:16">
      <c r="A17" s="75">
        <v>15</v>
      </c>
      <c r="B17" s="76" t="s">
        <v>81</v>
      </c>
      <c r="C17" s="77">
        <v>0</v>
      </c>
      <c r="D17" s="77">
        <v>164</v>
      </c>
      <c r="E17" s="77">
        <v>0</v>
      </c>
      <c r="F17" s="77">
        <v>163</v>
      </c>
      <c r="G17" s="77">
        <v>154</v>
      </c>
      <c r="H17" s="77">
        <v>154</v>
      </c>
      <c r="I17" s="77">
        <v>0</v>
      </c>
      <c r="J17" s="77">
        <v>0</v>
      </c>
      <c r="K17" s="77">
        <v>0</v>
      </c>
      <c r="L17" s="77">
        <v>1</v>
      </c>
      <c r="M17" s="77">
        <v>0</v>
      </c>
      <c r="N17" s="77">
        <v>0</v>
      </c>
      <c r="O17" s="77">
        <v>0</v>
      </c>
      <c r="P17" s="79">
        <v>0</v>
      </c>
    </row>
    <row r="18" ht="15.15" spans="1:16">
      <c r="A18" s="75">
        <v>16</v>
      </c>
      <c r="B18" s="76" t="s">
        <v>75</v>
      </c>
      <c r="C18" s="77">
        <v>0</v>
      </c>
      <c r="D18" s="77">
        <v>440</v>
      </c>
      <c r="E18" s="77">
        <v>0</v>
      </c>
      <c r="F18" s="77">
        <v>419</v>
      </c>
      <c r="G18" s="77">
        <v>420</v>
      </c>
      <c r="H18" s="77">
        <v>420</v>
      </c>
      <c r="I18" s="77">
        <v>0</v>
      </c>
      <c r="J18" s="77">
        <v>0</v>
      </c>
      <c r="K18" s="77">
        <v>0</v>
      </c>
      <c r="L18" s="77">
        <v>17</v>
      </c>
      <c r="M18" s="77">
        <v>0</v>
      </c>
      <c r="N18" s="77">
        <v>0</v>
      </c>
      <c r="O18" s="77">
        <v>0</v>
      </c>
      <c r="P18" s="79">
        <v>0</v>
      </c>
    </row>
    <row r="19" ht="15.15" spans="1:16">
      <c r="A19" s="75">
        <v>17</v>
      </c>
      <c r="B19" s="76" t="s">
        <v>80</v>
      </c>
      <c r="C19" s="77">
        <v>0</v>
      </c>
      <c r="D19" s="77">
        <v>240</v>
      </c>
      <c r="E19" s="77">
        <v>0</v>
      </c>
      <c r="F19" s="77">
        <v>224</v>
      </c>
      <c r="G19" s="77">
        <v>224</v>
      </c>
      <c r="H19" s="77">
        <v>224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9">
        <v>0</v>
      </c>
    </row>
    <row r="20" ht="15.15" spans="1:16">
      <c r="A20" s="75">
        <v>18</v>
      </c>
      <c r="B20" s="76" t="s">
        <v>86</v>
      </c>
      <c r="C20" s="77">
        <v>0</v>
      </c>
      <c r="D20" s="77">
        <v>1174</v>
      </c>
      <c r="E20" s="77">
        <v>0</v>
      </c>
      <c r="F20" s="77">
        <v>1118</v>
      </c>
      <c r="G20" s="77">
        <v>1036</v>
      </c>
      <c r="H20" s="77">
        <v>1036</v>
      </c>
      <c r="I20" s="77">
        <v>0</v>
      </c>
      <c r="J20" s="77">
        <v>0</v>
      </c>
      <c r="K20" s="77">
        <v>0</v>
      </c>
      <c r="L20" s="77">
        <v>107</v>
      </c>
      <c r="M20" s="77">
        <v>0</v>
      </c>
      <c r="N20" s="77">
        <v>0</v>
      </c>
      <c r="O20" s="77">
        <v>0</v>
      </c>
      <c r="P20" s="79">
        <v>0</v>
      </c>
    </row>
    <row r="21" ht="15.15" spans="1:16">
      <c r="A21" s="72">
        <v>1</v>
      </c>
      <c r="B21" s="76" t="s">
        <v>72</v>
      </c>
      <c r="C21" s="74">
        <v>0</v>
      </c>
      <c r="D21" s="74">
        <v>190</v>
      </c>
      <c r="E21" s="74">
        <v>0</v>
      </c>
      <c r="F21" s="74">
        <v>190</v>
      </c>
      <c r="G21" s="74">
        <v>168</v>
      </c>
      <c r="H21" s="74">
        <v>168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</row>
    <row r="22" ht="15.15" spans="1:16">
      <c r="A22" s="75">
        <v>2</v>
      </c>
      <c r="B22" s="76" t="s">
        <v>84</v>
      </c>
      <c r="C22" s="77">
        <v>0</v>
      </c>
      <c r="D22" s="77">
        <v>1127</v>
      </c>
      <c r="E22" s="77">
        <v>0</v>
      </c>
      <c r="F22" s="77">
        <v>1127</v>
      </c>
      <c r="G22" s="77">
        <v>1190</v>
      </c>
      <c r="H22" s="77">
        <v>1190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ht="15.15" spans="1:16">
      <c r="A23" s="75">
        <v>3</v>
      </c>
      <c r="B23" s="76" t="s">
        <v>78</v>
      </c>
      <c r="C23" s="77">
        <v>0</v>
      </c>
      <c r="D23" s="77">
        <v>624</v>
      </c>
      <c r="E23" s="77">
        <v>0</v>
      </c>
      <c r="F23" s="77">
        <v>624</v>
      </c>
      <c r="G23" s="77">
        <v>560</v>
      </c>
      <c r="H23" s="77">
        <v>560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ht="15.15" spans="1:16">
      <c r="A24" s="75">
        <v>4</v>
      </c>
      <c r="B24" s="76" t="s">
        <v>82</v>
      </c>
      <c r="C24" s="77">
        <v>0</v>
      </c>
      <c r="D24" s="77">
        <v>169</v>
      </c>
      <c r="E24" s="77">
        <v>0</v>
      </c>
      <c r="F24" s="77">
        <v>169</v>
      </c>
      <c r="G24" s="77">
        <v>154</v>
      </c>
      <c r="H24" s="77">
        <v>154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</row>
    <row r="25" ht="15.15" spans="1:16">
      <c r="A25" s="75">
        <v>5</v>
      </c>
      <c r="B25" s="73" t="s">
        <v>85</v>
      </c>
      <c r="C25" s="77">
        <v>0</v>
      </c>
      <c r="D25" s="77">
        <v>3067</v>
      </c>
      <c r="E25" s="77">
        <v>0</v>
      </c>
      <c r="F25" s="77">
        <v>3067</v>
      </c>
      <c r="G25" s="77">
        <v>2814</v>
      </c>
      <c r="H25" s="77">
        <v>2814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ht="15.15" spans="1:16">
      <c r="A26" s="75">
        <v>6</v>
      </c>
      <c r="B26" s="76" t="s">
        <v>57</v>
      </c>
      <c r="C26" s="77">
        <v>0</v>
      </c>
      <c r="D26" s="77">
        <v>3770</v>
      </c>
      <c r="E26" s="77">
        <v>0</v>
      </c>
      <c r="F26" s="77">
        <v>3770</v>
      </c>
      <c r="G26" s="77">
        <v>4466</v>
      </c>
      <c r="H26" s="77">
        <v>4466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</row>
    <row r="27" ht="15.15" spans="1:16">
      <c r="A27" s="75">
        <v>7</v>
      </c>
      <c r="B27" s="76" t="s">
        <v>86</v>
      </c>
      <c r="C27" s="77">
        <v>0</v>
      </c>
      <c r="D27" s="77">
        <v>1043</v>
      </c>
      <c r="E27" s="77">
        <v>0</v>
      </c>
      <c r="F27" s="77">
        <v>1043</v>
      </c>
      <c r="G27" s="77">
        <v>1036</v>
      </c>
      <c r="H27" s="77">
        <v>1036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ht="15.15" spans="1:16">
      <c r="A28" s="75">
        <v>8</v>
      </c>
      <c r="B28" s="76" t="s">
        <v>77</v>
      </c>
      <c r="C28" s="77">
        <v>0</v>
      </c>
      <c r="D28" s="77">
        <v>488</v>
      </c>
      <c r="E28" s="77">
        <v>0</v>
      </c>
      <c r="F28" s="77">
        <v>488</v>
      </c>
      <c r="G28" s="77">
        <v>448</v>
      </c>
      <c r="H28" s="77">
        <v>448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</row>
    <row r="29" ht="15.15" spans="1:16">
      <c r="A29" s="75">
        <v>9</v>
      </c>
      <c r="B29" s="76" t="s">
        <v>71</v>
      </c>
      <c r="C29" s="77">
        <v>0</v>
      </c>
      <c r="D29" s="77">
        <v>968</v>
      </c>
      <c r="E29" s="77">
        <v>0</v>
      </c>
      <c r="F29" s="77">
        <v>968</v>
      </c>
      <c r="G29" s="77">
        <v>896</v>
      </c>
      <c r="H29" s="77">
        <v>896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</row>
    <row r="30" ht="15.15" spans="1:16">
      <c r="A30" s="75">
        <v>10</v>
      </c>
      <c r="B30" s="76" t="s">
        <v>83</v>
      </c>
      <c r="C30" s="77">
        <v>0</v>
      </c>
      <c r="D30" s="77">
        <v>353</v>
      </c>
      <c r="E30" s="77">
        <v>0</v>
      </c>
      <c r="F30" s="77">
        <v>353</v>
      </c>
      <c r="G30" s="77">
        <v>336</v>
      </c>
      <c r="H30" s="77">
        <v>336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</row>
    <row r="31" ht="15.15" spans="1:16">
      <c r="A31" s="75">
        <v>11</v>
      </c>
      <c r="B31" s="76" t="s">
        <v>87</v>
      </c>
      <c r="C31" s="77">
        <v>0</v>
      </c>
      <c r="D31" s="77">
        <v>162</v>
      </c>
      <c r="E31" s="77">
        <v>0</v>
      </c>
      <c r="F31" s="77">
        <v>162</v>
      </c>
      <c r="G31" s="77">
        <v>168</v>
      </c>
      <c r="H31" s="77">
        <v>168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</row>
    <row r="32" ht="15.15" spans="1:16">
      <c r="A32" s="75">
        <v>12</v>
      </c>
      <c r="B32" s="76" t="s">
        <v>80</v>
      </c>
      <c r="C32" s="77">
        <v>0</v>
      </c>
      <c r="D32" s="77">
        <v>419</v>
      </c>
      <c r="E32" s="77">
        <v>0</v>
      </c>
      <c r="F32" s="77">
        <v>418</v>
      </c>
      <c r="G32" s="77">
        <v>350</v>
      </c>
      <c r="H32" s="77">
        <v>350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</row>
    <row r="33" ht="15.15" spans="1:16">
      <c r="A33" s="75">
        <v>13</v>
      </c>
      <c r="B33" s="76" t="s">
        <v>75</v>
      </c>
      <c r="C33" s="77">
        <v>0</v>
      </c>
      <c r="D33" s="77">
        <v>451</v>
      </c>
      <c r="E33" s="77">
        <v>0</v>
      </c>
      <c r="F33" s="77">
        <v>451</v>
      </c>
      <c r="G33" s="77">
        <v>434</v>
      </c>
      <c r="H33" s="77">
        <v>434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</row>
    <row r="34" ht="15.15" spans="1:16">
      <c r="A34" s="75">
        <v>14</v>
      </c>
      <c r="B34" s="76" t="s">
        <v>76</v>
      </c>
      <c r="C34" s="77">
        <v>0</v>
      </c>
      <c r="D34" s="77">
        <v>210</v>
      </c>
      <c r="E34" s="77">
        <v>0</v>
      </c>
      <c r="F34" s="77">
        <v>210</v>
      </c>
      <c r="G34" s="77">
        <v>210</v>
      </c>
      <c r="H34" s="77">
        <v>210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</row>
    <row r="35" ht="15.15" spans="1:16">
      <c r="A35" s="75">
        <v>15</v>
      </c>
      <c r="B35" s="76" t="s">
        <v>79</v>
      </c>
      <c r="C35" s="77">
        <v>0</v>
      </c>
      <c r="D35" s="77">
        <v>740</v>
      </c>
      <c r="E35" s="77">
        <v>0</v>
      </c>
      <c r="F35" s="77">
        <v>740</v>
      </c>
      <c r="G35" s="77">
        <v>756</v>
      </c>
      <c r="H35" s="77">
        <v>756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</row>
    <row r="36" ht="15.15" spans="1:16">
      <c r="A36" s="75">
        <v>16</v>
      </c>
      <c r="B36" s="76" t="s">
        <v>81</v>
      </c>
      <c r="C36" s="77">
        <v>0</v>
      </c>
      <c r="D36" s="77">
        <v>165</v>
      </c>
      <c r="E36" s="77">
        <v>0</v>
      </c>
      <c r="F36" s="77">
        <v>165</v>
      </c>
      <c r="G36" s="77">
        <v>126</v>
      </c>
      <c r="H36" s="77">
        <v>126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</row>
    <row r="37" ht="15.15" spans="1:16">
      <c r="A37" s="75">
        <v>17</v>
      </c>
      <c r="B37" s="76" t="s">
        <v>74</v>
      </c>
      <c r="C37" s="77">
        <v>0</v>
      </c>
      <c r="D37" s="77">
        <v>105</v>
      </c>
      <c r="E37" s="77">
        <v>0</v>
      </c>
      <c r="F37" s="77">
        <v>105</v>
      </c>
      <c r="G37" s="77">
        <v>98</v>
      </c>
      <c r="H37" s="77">
        <v>98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</row>
    <row r="38" ht="15.15" spans="1:16">
      <c r="A38" s="75">
        <v>18</v>
      </c>
      <c r="B38" s="76" t="s">
        <v>73</v>
      </c>
      <c r="C38" s="77">
        <v>0</v>
      </c>
      <c r="D38" s="77">
        <v>69</v>
      </c>
      <c r="E38" s="77">
        <v>0</v>
      </c>
      <c r="F38" s="77">
        <v>69</v>
      </c>
      <c r="G38" s="77">
        <v>70</v>
      </c>
      <c r="H38" s="77">
        <v>70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</row>
    <row r="39" ht="15.15" spans="1:16">
      <c r="A39" s="72">
        <v>1</v>
      </c>
      <c r="B39" s="76" t="s">
        <v>77</v>
      </c>
      <c r="C39" s="74">
        <v>0</v>
      </c>
      <c r="D39" s="74">
        <v>301</v>
      </c>
      <c r="E39" s="74">
        <v>0</v>
      </c>
      <c r="F39" s="74">
        <v>300</v>
      </c>
      <c r="G39" s="74">
        <v>300</v>
      </c>
      <c r="H39" s="74">
        <v>300</v>
      </c>
      <c r="I39" s="74">
        <v>0</v>
      </c>
      <c r="J39" s="80">
        <v>0</v>
      </c>
      <c r="K39" s="74">
        <v>0</v>
      </c>
      <c r="L39" s="74">
        <v>1</v>
      </c>
      <c r="M39" s="74">
        <v>0</v>
      </c>
      <c r="N39" s="74">
        <v>0</v>
      </c>
      <c r="O39" s="74">
        <v>0</v>
      </c>
      <c r="P39" s="78">
        <v>0</v>
      </c>
    </row>
    <row r="40" ht="15.15" spans="1:16">
      <c r="A40" s="75">
        <v>2</v>
      </c>
      <c r="B40" s="73" t="s">
        <v>85</v>
      </c>
      <c r="C40" s="77">
        <v>0</v>
      </c>
      <c r="D40" s="77">
        <v>223</v>
      </c>
      <c r="E40" s="77">
        <v>0</v>
      </c>
      <c r="F40" s="77">
        <v>223</v>
      </c>
      <c r="G40" s="77">
        <v>228</v>
      </c>
      <c r="H40" s="77">
        <v>228</v>
      </c>
      <c r="I40" s="77">
        <v>0</v>
      </c>
      <c r="J40" s="81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9">
        <v>0</v>
      </c>
    </row>
    <row r="41" ht="15.15" spans="1:16">
      <c r="A41" s="75">
        <v>3</v>
      </c>
      <c r="B41" s="76" t="s">
        <v>83</v>
      </c>
      <c r="C41" s="77">
        <v>0</v>
      </c>
      <c r="D41" s="77">
        <v>391</v>
      </c>
      <c r="E41" s="77">
        <v>0</v>
      </c>
      <c r="F41" s="77">
        <v>388</v>
      </c>
      <c r="G41" s="77">
        <v>390</v>
      </c>
      <c r="H41" s="77">
        <v>390</v>
      </c>
      <c r="I41" s="77">
        <v>0</v>
      </c>
      <c r="J41" s="81">
        <v>0</v>
      </c>
      <c r="K41" s="77">
        <v>0</v>
      </c>
      <c r="L41" s="77">
        <v>3</v>
      </c>
      <c r="M41" s="77">
        <v>0</v>
      </c>
      <c r="N41" s="77">
        <v>0</v>
      </c>
      <c r="O41" s="77">
        <v>0</v>
      </c>
      <c r="P41" s="79">
        <v>0</v>
      </c>
    </row>
    <row r="42" ht="15.15" spans="1:16">
      <c r="A42" s="75">
        <v>4</v>
      </c>
      <c r="B42" s="76" t="s">
        <v>72</v>
      </c>
      <c r="C42" s="77">
        <v>0</v>
      </c>
      <c r="D42" s="77">
        <v>194</v>
      </c>
      <c r="E42" s="77">
        <v>0</v>
      </c>
      <c r="F42" s="77">
        <v>192</v>
      </c>
      <c r="G42" s="77">
        <v>192</v>
      </c>
      <c r="H42" s="77">
        <v>192</v>
      </c>
      <c r="I42" s="77">
        <v>0</v>
      </c>
      <c r="J42" s="81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9">
        <v>0</v>
      </c>
    </row>
    <row r="43" ht="15.75" customHeight="1" spans="1:16">
      <c r="A43" s="75">
        <v>5</v>
      </c>
      <c r="B43" s="76" t="s">
        <v>57</v>
      </c>
      <c r="C43" s="77">
        <v>0</v>
      </c>
      <c r="D43" s="77">
        <v>1652</v>
      </c>
      <c r="E43" s="77">
        <v>0</v>
      </c>
      <c r="F43" s="77">
        <v>1641</v>
      </c>
      <c r="G43" s="77">
        <v>1692</v>
      </c>
      <c r="H43" s="77">
        <v>1692</v>
      </c>
      <c r="I43" s="77">
        <v>0</v>
      </c>
      <c r="J43" s="81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9">
        <v>0</v>
      </c>
    </row>
    <row r="44" ht="16.35" spans="1:16">
      <c r="A44" s="75">
        <v>6</v>
      </c>
      <c r="B44" s="76" t="s">
        <v>81</v>
      </c>
      <c r="C44" s="77">
        <v>0</v>
      </c>
      <c r="D44" s="77">
        <v>24</v>
      </c>
      <c r="E44" s="77">
        <v>0</v>
      </c>
      <c r="F44" s="77">
        <v>24</v>
      </c>
      <c r="G44" s="77">
        <v>24</v>
      </c>
      <c r="H44" s="77">
        <v>24</v>
      </c>
      <c r="I44" s="77">
        <v>0</v>
      </c>
      <c r="J44" s="82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9">
        <v>0</v>
      </c>
    </row>
    <row r="45" ht="15.15" spans="1:16">
      <c r="A45" s="75">
        <v>7</v>
      </c>
      <c r="B45" s="76" t="s">
        <v>71</v>
      </c>
      <c r="C45" s="77">
        <v>0</v>
      </c>
      <c r="D45" s="77">
        <v>174</v>
      </c>
      <c r="E45" s="77">
        <v>0</v>
      </c>
      <c r="F45" s="77">
        <v>174</v>
      </c>
      <c r="G45" s="77">
        <v>174</v>
      </c>
      <c r="H45" s="77">
        <v>174</v>
      </c>
      <c r="I45" s="77">
        <v>0</v>
      </c>
      <c r="J45" s="81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</row>
    <row r="46" ht="15.75" customHeight="1" spans="1:16">
      <c r="A46" s="75">
        <v>8</v>
      </c>
      <c r="B46" s="76" t="s">
        <v>82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81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9">
        <v>0</v>
      </c>
    </row>
    <row r="47" ht="15.15" spans="1:16">
      <c r="A47" s="75">
        <v>9</v>
      </c>
      <c r="B47" s="76" t="s">
        <v>78</v>
      </c>
      <c r="C47" s="77">
        <v>0</v>
      </c>
      <c r="D47" s="77">
        <v>33</v>
      </c>
      <c r="E47" s="77">
        <v>0</v>
      </c>
      <c r="F47" s="77">
        <v>33</v>
      </c>
      <c r="G47" s="77">
        <v>36</v>
      </c>
      <c r="H47" s="77">
        <v>36</v>
      </c>
      <c r="I47" s="77">
        <v>0</v>
      </c>
      <c r="J47" s="81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9">
        <v>0</v>
      </c>
    </row>
    <row r="48" ht="15.15" spans="1:16">
      <c r="A48" s="75">
        <v>10</v>
      </c>
      <c r="B48" s="76" t="s">
        <v>73</v>
      </c>
      <c r="C48" s="77">
        <v>0</v>
      </c>
      <c r="D48" s="77">
        <v>6</v>
      </c>
      <c r="E48" s="77">
        <v>0</v>
      </c>
      <c r="F48" s="77">
        <v>6</v>
      </c>
      <c r="G48" s="77">
        <v>6</v>
      </c>
      <c r="H48" s="77">
        <v>6</v>
      </c>
      <c r="I48" s="77">
        <v>0</v>
      </c>
      <c r="J48" s="81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9">
        <v>0</v>
      </c>
    </row>
    <row r="49" ht="15.15" spans="1:16">
      <c r="A49" s="75">
        <v>11</v>
      </c>
      <c r="B49" s="76" t="s">
        <v>86</v>
      </c>
      <c r="C49" s="77">
        <v>0</v>
      </c>
      <c r="D49" s="77">
        <v>192</v>
      </c>
      <c r="E49" s="77">
        <v>0</v>
      </c>
      <c r="F49" s="77">
        <v>192</v>
      </c>
      <c r="G49" s="77">
        <v>192</v>
      </c>
      <c r="H49" s="77">
        <v>192</v>
      </c>
      <c r="I49" s="77">
        <v>0</v>
      </c>
      <c r="J49" s="81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9">
        <v>0</v>
      </c>
    </row>
    <row r="50" ht="15.75" customHeight="1" spans="1:16">
      <c r="A50" s="75">
        <v>12</v>
      </c>
      <c r="B50" s="76" t="s">
        <v>87</v>
      </c>
      <c r="C50" s="77">
        <v>0</v>
      </c>
      <c r="D50" s="77">
        <v>84</v>
      </c>
      <c r="E50" s="77">
        <v>0</v>
      </c>
      <c r="F50" s="77">
        <v>84</v>
      </c>
      <c r="G50" s="77">
        <v>84</v>
      </c>
      <c r="H50" s="77">
        <v>84</v>
      </c>
      <c r="I50" s="77">
        <v>0</v>
      </c>
      <c r="J50" s="81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9">
        <v>0</v>
      </c>
    </row>
    <row r="51" ht="15.15" spans="1:16">
      <c r="A51" s="75">
        <v>13</v>
      </c>
      <c r="B51" s="76" t="s">
        <v>79</v>
      </c>
      <c r="C51" s="77">
        <v>0</v>
      </c>
      <c r="D51" s="77">
        <v>23</v>
      </c>
      <c r="E51" s="77">
        <v>0</v>
      </c>
      <c r="F51" s="77">
        <v>23</v>
      </c>
      <c r="G51" s="77">
        <v>24</v>
      </c>
      <c r="H51" s="77">
        <v>24</v>
      </c>
      <c r="I51" s="77">
        <v>0</v>
      </c>
      <c r="J51" s="81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9">
        <v>0</v>
      </c>
    </row>
    <row r="52" ht="15.15" spans="1:16">
      <c r="A52" s="75">
        <v>14</v>
      </c>
      <c r="B52" s="76" t="s">
        <v>84</v>
      </c>
      <c r="C52" s="77">
        <v>0</v>
      </c>
      <c r="D52" s="77">
        <v>153</v>
      </c>
      <c r="E52" s="77">
        <v>0</v>
      </c>
      <c r="F52" s="77">
        <v>153</v>
      </c>
      <c r="G52" s="77">
        <v>162</v>
      </c>
      <c r="H52" s="77">
        <v>162</v>
      </c>
      <c r="I52" s="77">
        <v>0</v>
      </c>
      <c r="J52" s="81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9">
        <v>0</v>
      </c>
    </row>
    <row r="53" ht="15.15" spans="1:16">
      <c r="A53" s="75">
        <v>15</v>
      </c>
      <c r="B53" s="76" t="s">
        <v>76</v>
      </c>
      <c r="C53" s="77">
        <v>0</v>
      </c>
      <c r="D53" s="77">
        <v>71</v>
      </c>
      <c r="E53" s="77">
        <v>0</v>
      </c>
      <c r="F53" s="77">
        <v>71</v>
      </c>
      <c r="G53" s="77">
        <v>72</v>
      </c>
      <c r="H53" s="77">
        <v>72</v>
      </c>
      <c r="I53" s="77">
        <v>0</v>
      </c>
      <c r="J53" s="81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9">
        <v>0</v>
      </c>
    </row>
    <row r="54" ht="15.15" spans="1:16">
      <c r="A54" s="75">
        <v>16</v>
      </c>
      <c r="B54" s="76" t="s">
        <v>74</v>
      </c>
      <c r="C54" s="77">
        <v>0</v>
      </c>
      <c r="D54" s="77">
        <v>12</v>
      </c>
      <c r="E54" s="77">
        <v>0</v>
      </c>
      <c r="F54" s="77">
        <v>12</v>
      </c>
      <c r="G54" s="77">
        <v>12</v>
      </c>
      <c r="H54" s="77">
        <v>12</v>
      </c>
      <c r="I54" s="77">
        <v>0</v>
      </c>
      <c r="J54" s="81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9">
        <v>0</v>
      </c>
    </row>
    <row r="55" ht="15.15" spans="1:16">
      <c r="A55" s="75">
        <v>17</v>
      </c>
      <c r="B55" s="76" t="s">
        <v>80</v>
      </c>
      <c r="C55" s="77">
        <v>0</v>
      </c>
      <c r="D55" s="77">
        <v>87</v>
      </c>
      <c r="E55" s="77">
        <v>0</v>
      </c>
      <c r="F55" s="77">
        <v>83</v>
      </c>
      <c r="G55" s="77">
        <v>72</v>
      </c>
      <c r="H55" s="77">
        <v>72</v>
      </c>
      <c r="I55" s="77">
        <v>0</v>
      </c>
      <c r="J55" s="81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9">
        <v>0</v>
      </c>
    </row>
    <row r="56" ht="15.15" spans="1:16">
      <c r="A56" s="75">
        <v>18</v>
      </c>
      <c r="B56" s="76" t="s">
        <v>75</v>
      </c>
      <c r="C56" s="77">
        <v>0</v>
      </c>
      <c r="D56" s="77">
        <v>150</v>
      </c>
      <c r="E56" s="77">
        <v>0</v>
      </c>
      <c r="F56" s="77">
        <v>150</v>
      </c>
      <c r="G56" s="77">
        <v>150</v>
      </c>
      <c r="H56" s="77">
        <v>150</v>
      </c>
      <c r="I56" s="77">
        <v>0</v>
      </c>
      <c r="J56" s="81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9">
        <v>0</v>
      </c>
    </row>
    <row r="57" ht="15.15" spans="1:16">
      <c r="A57" s="72">
        <v>1</v>
      </c>
      <c r="B57" s="76" t="s">
        <v>77</v>
      </c>
      <c r="C57" s="74">
        <v>0</v>
      </c>
      <c r="D57" s="74">
        <v>404</v>
      </c>
      <c r="E57" s="74">
        <v>0</v>
      </c>
      <c r="F57" s="74">
        <v>404</v>
      </c>
      <c r="G57" s="74">
        <v>408</v>
      </c>
      <c r="H57" s="74">
        <v>408</v>
      </c>
      <c r="I57" s="74">
        <v>0</v>
      </c>
      <c r="J57" s="80">
        <v>0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8">
        <v>0</v>
      </c>
    </row>
    <row r="58" ht="15.15" spans="1:16">
      <c r="A58" s="75">
        <v>2</v>
      </c>
      <c r="B58" s="73" t="s">
        <v>85</v>
      </c>
      <c r="C58" s="77">
        <v>0</v>
      </c>
      <c r="D58" s="77">
        <v>350</v>
      </c>
      <c r="E58" s="77">
        <v>0</v>
      </c>
      <c r="F58" s="77">
        <v>350</v>
      </c>
      <c r="G58" s="77">
        <v>354</v>
      </c>
      <c r="H58" s="77">
        <v>354</v>
      </c>
      <c r="I58" s="77">
        <v>0</v>
      </c>
      <c r="J58" s="81">
        <v>0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9">
        <v>0</v>
      </c>
    </row>
    <row r="59" ht="15.15" spans="1:16">
      <c r="A59" s="75">
        <v>3</v>
      </c>
      <c r="B59" s="76" t="s">
        <v>83</v>
      </c>
      <c r="C59" s="77">
        <v>0</v>
      </c>
      <c r="D59" s="77">
        <v>186</v>
      </c>
      <c r="E59" s="77">
        <v>0</v>
      </c>
      <c r="F59" s="77">
        <v>186</v>
      </c>
      <c r="G59" s="77">
        <v>186</v>
      </c>
      <c r="H59" s="77">
        <v>186</v>
      </c>
      <c r="I59" s="77">
        <v>0</v>
      </c>
      <c r="J59" s="81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9">
        <v>0</v>
      </c>
    </row>
    <row r="60" ht="15.15" spans="1:16">
      <c r="A60" s="75">
        <v>4</v>
      </c>
      <c r="B60" s="76" t="s">
        <v>72</v>
      </c>
      <c r="C60" s="77">
        <v>0</v>
      </c>
      <c r="D60" s="77">
        <v>48</v>
      </c>
      <c r="E60" s="77">
        <v>0</v>
      </c>
      <c r="F60" s="77">
        <v>48</v>
      </c>
      <c r="G60" s="77">
        <v>48</v>
      </c>
      <c r="H60" s="77">
        <v>48</v>
      </c>
      <c r="I60" s="77">
        <v>0</v>
      </c>
      <c r="J60" s="81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9">
        <v>0</v>
      </c>
    </row>
    <row r="61" ht="15.75" customHeight="1" spans="1:16">
      <c r="A61" s="75">
        <v>5</v>
      </c>
      <c r="B61" s="76" t="s">
        <v>57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81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9">
        <v>0</v>
      </c>
    </row>
    <row r="62" ht="16.35" spans="1:16">
      <c r="A62" s="75">
        <v>6</v>
      </c>
      <c r="B62" s="76" t="s">
        <v>81</v>
      </c>
      <c r="C62" s="77">
        <v>0</v>
      </c>
      <c r="D62" s="77">
        <v>120</v>
      </c>
      <c r="E62" s="77">
        <v>0</v>
      </c>
      <c r="F62" s="77">
        <v>120</v>
      </c>
      <c r="G62" s="77">
        <v>120</v>
      </c>
      <c r="H62" s="77">
        <v>120</v>
      </c>
      <c r="I62" s="77">
        <v>0</v>
      </c>
      <c r="J62" s="82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9">
        <v>0</v>
      </c>
    </row>
    <row r="63" ht="15.15" spans="1:16">
      <c r="A63" s="75">
        <v>7</v>
      </c>
      <c r="B63" s="76" t="s">
        <v>71</v>
      </c>
      <c r="C63" s="77">
        <v>0</v>
      </c>
      <c r="D63" s="77">
        <v>164</v>
      </c>
      <c r="E63" s="77">
        <v>0</v>
      </c>
      <c r="F63" s="77">
        <v>164</v>
      </c>
      <c r="G63" s="77">
        <v>180</v>
      </c>
      <c r="H63" s="77">
        <v>180</v>
      </c>
      <c r="I63" s="77">
        <v>0</v>
      </c>
      <c r="J63" s="81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</row>
    <row r="64" ht="15.75" customHeight="1" spans="1:16">
      <c r="A64" s="75">
        <v>8</v>
      </c>
      <c r="B64" s="76" t="s">
        <v>82</v>
      </c>
      <c r="C64" s="77">
        <v>0</v>
      </c>
      <c r="D64" s="77">
        <v>29</v>
      </c>
      <c r="E64" s="77">
        <v>0</v>
      </c>
      <c r="F64" s="77">
        <v>29</v>
      </c>
      <c r="G64" s="77">
        <v>30</v>
      </c>
      <c r="H64" s="77">
        <v>30</v>
      </c>
      <c r="I64" s="77">
        <v>0</v>
      </c>
      <c r="J64" s="81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9">
        <v>0</v>
      </c>
    </row>
    <row r="65" ht="15.15" spans="1:16">
      <c r="A65" s="75">
        <v>9</v>
      </c>
      <c r="B65" s="76" t="s">
        <v>78</v>
      </c>
      <c r="C65" s="77">
        <v>0</v>
      </c>
      <c r="D65" s="77">
        <v>107</v>
      </c>
      <c r="E65" s="77">
        <v>0</v>
      </c>
      <c r="F65" s="77">
        <v>107</v>
      </c>
      <c r="G65" s="77">
        <v>132</v>
      </c>
      <c r="H65" s="77">
        <v>132</v>
      </c>
      <c r="I65" s="77">
        <v>0</v>
      </c>
      <c r="J65" s="81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9">
        <v>0</v>
      </c>
    </row>
    <row r="66" ht="15.15" spans="1:16">
      <c r="A66" s="75">
        <v>10</v>
      </c>
      <c r="B66" s="76" t="s">
        <v>73</v>
      </c>
      <c r="C66" s="77">
        <v>0</v>
      </c>
      <c r="D66" s="77">
        <v>99</v>
      </c>
      <c r="E66" s="77">
        <v>0</v>
      </c>
      <c r="F66" s="77">
        <v>99</v>
      </c>
      <c r="G66" s="77">
        <v>102</v>
      </c>
      <c r="H66" s="77">
        <v>102</v>
      </c>
      <c r="I66" s="77">
        <v>0</v>
      </c>
      <c r="J66" s="81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9">
        <v>0</v>
      </c>
    </row>
    <row r="67" ht="15.15" spans="1:16">
      <c r="A67" s="75">
        <v>11</v>
      </c>
      <c r="B67" s="76" t="s">
        <v>86</v>
      </c>
      <c r="C67" s="77">
        <v>0</v>
      </c>
      <c r="D67" s="77">
        <v>84</v>
      </c>
      <c r="E67" s="77">
        <v>0</v>
      </c>
      <c r="F67" s="77">
        <v>84</v>
      </c>
      <c r="G67" s="77">
        <v>84</v>
      </c>
      <c r="H67" s="77">
        <v>84</v>
      </c>
      <c r="I67" s="77">
        <v>0</v>
      </c>
      <c r="J67" s="81">
        <v>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9">
        <v>0</v>
      </c>
    </row>
    <row r="68" ht="15.75" customHeight="1" spans="1:16">
      <c r="A68" s="75">
        <v>12</v>
      </c>
      <c r="B68" s="76" t="s">
        <v>87</v>
      </c>
      <c r="C68" s="77">
        <v>0</v>
      </c>
      <c r="D68" s="77">
        <v>78</v>
      </c>
      <c r="E68" s="77">
        <v>0</v>
      </c>
      <c r="F68" s="77">
        <v>78</v>
      </c>
      <c r="G68" s="77">
        <v>78</v>
      </c>
      <c r="H68" s="77">
        <v>78</v>
      </c>
      <c r="I68" s="77">
        <v>0</v>
      </c>
      <c r="J68" s="81">
        <v>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9">
        <v>0</v>
      </c>
    </row>
    <row r="69" ht="15.15" spans="1:16">
      <c r="A69" s="75">
        <v>13</v>
      </c>
      <c r="B69" s="76" t="s">
        <v>79</v>
      </c>
      <c r="C69" s="77">
        <v>0</v>
      </c>
      <c r="D69" s="77">
        <v>78</v>
      </c>
      <c r="E69" s="77">
        <v>0</v>
      </c>
      <c r="F69" s="77">
        <v>78</v>
      </c>
      <c r="G69" s="77">
        <v>78</v>
      </c>
      <c r="H69" s="77">
        <v>78</v>
      </c>
      <c r="I69" s="77">
        <v>0</v>
      </c>
      <c r="J69" s="81">
        <v>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9">
        <v>0</v>
      </c>
    </row>
    <row r="70" ht="15.15" spans="1:16">
      <c r="A70" s="75">
        <v>14</v>
      </c>
      <c r="B70" s="76" t="s">
        <v>84</v>
      </c>
      <c r="C70" s="77">
        <v>0</v>
      </c>
      <c r="D70" s="77">
        <v>124</v>
      </c>
      <c r="E70" s="77">
        <v>0</v>
      </c>
      <c r="F70" s="77">
        <v>124</v>
      </c>
      <c r="G70" s="77">
        <v>126</v>
      </c>
      <c r="H70" s="77">
        <v>126</v>
      </c>
      <c r="I70" s="77">
        <v>0</v>
      </c>
      <c r="J70" s="81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9">
        <v>0</v>
      </c>
    </row>
    <row r="71" ht="15.15" spans="1:16">
      <c r="A71" s="75">
        <v>15</v>
      </c>
      <c r="B71" s="76" t="s">
        <v>76</v>
      </c>
      <c r="C71" s="77">
        <v>0</v>
      </c>
      <c r="D71" s="77">
        <v>84</v>
      </c>
      <c r="E71" s="77">
        <v>0</v>
      </c>
      <c r="F71" s="77">
        <v>84</v>
      </c>
      <c r="G71" s="77">
        <v>84</v>
      </c>
      <c r="H71" s="77">
        <v>84</v>
      </c>
      <c r="I71" s="77">
        <v>0</v>
      </c>
      <c r="J71" s="81">
        <v>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9">
        <v>0</v>
      </c>
    </row>
    <row r="72" ht="15.15" spans="1:16">
      <c r="A72" s="75">
        <v>16</v>
      </c>
      <c r="B72" s="76" t="s">
        <v>74</v>
      </c>
      <c r="C72" s="77">
        <v>0</v>
      </c>
      <c r="D72" s="77">
        <v>150</v>
      </c>
      <c r="E72" s="77">
        <v>0</v>
      </c>
      <c r="F72" s="77">
        <v>150</v>
      </c>
      <c r="G72" s="77">
        <v>150</v>
      </c>
      <c r="H72" s="77">
        <v>150</v>
      </c>
      <c r="I72" s="77">
        <v>0</v>
      </c>
      <c r="J72" s="81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9">
        <v>0</v>
      </c>
    </row>
    <row r="73" ht="15.15" spans="1:16">
      <c r="A73" s="75">
        <v>17</v>
      </c>
      <c r="B73" s="76" t="s">
        <v>80</v>
      </c>
      <c r="C73" s="77">
        <v>0</v>
      </c>
      <c r="D73" s="77">
        <v>48</v>
      </c>
      <c r="E73" s="77">
        <v>0</v>
      </c>
      <c r="F73" s="77">
        <v>48</v>
      </c>
      <c r="G73" s="77">
        <v>48</v>
      </c>
      <c r="H73" s="77">
        <v>48</v>
      </c>
      <c r="I73" s="77">
        <v>0</v>
      </c>
      <c r="J73" s="81">
        <v>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9">
        <v>0</v>
      </c>
    </row>
    <row r="74" ht="15.15" spans="1:16">
      <c r="A74" s="75">
        <v>18</v>
      </c>
      <c r="B74" s="76" t="s">
        <v>75</v>
      </c>
      <c r="C74" s="77">
        <v>0</v>
      </c>
      <c r="D74" s="77">
        <v>138</v>
      </c>
      <c r="E74" s="77">
        <v>0</v>
      </c>
      <c r="F74" s="77">
        <v>138</v>
      </c>
      <c r="G74" s="77">
        <v>132</v>
      </c>
      <c r="H74" s="77">
        <v>132</v>
      </c>
      <c r="I74" s="77">
        <v>0</v>
      </c>
      <c r="J74" s="81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9">
        <v>0</v>
      </c>
    </row>
    <row r="75" ht="15.15" spans="1:16">
      <c r="A75" s="72">
        <v>1</v>
      </c>
      <c r="B75" s="76" t="s">
        <v>82</v>
      </c>
      <c r="C75" s="74">
        <v>0</v>
      </c>
      <c r="D75" s="74">
        <v>316</v>
      </c>
      <c r="E75" s="74">
        <v>0</v>
      </c>
      <c r="F75" s="74">
        <v>310</v>
      </c>
      <c r="G75" s="74">
        <v>310</v>
      </c>
      <c r="H75" s="74">
        <v>310</v>
      </c>
      <c r="I75" s="74">
        <v>0</v>
      </c>
      <c r="J75" s="74">
        <v>0</v>
      </c>
      <c r="K75" s="74">
        <v>0</v>
      </c>
      <c r="L75" s="74">
        <v>2</v>
      </c>
      <c r="M75" s="74">
        <v>0</v>
      </c>
      <c r="N75" s="74">
        <v>0</v>
      </c>
      <c r="O75" s="74">
        <v>0</v>
      </c>
      <c r="P75" s="78">
        <v>0</v>
      </c>
    </row>
    <row r="76" ht="15.15" spans="1:16">
      <c r="A76" s="75">
        <v>2</v>
      </c>
      <c r="B76" s="76" t="s">
        <v>73</v>
      </c>
      <c r="C76" s="77">
        <v>0</v>
      </c>
      <c r="D76" s="77">
        <v>149</v>
      </c>
      <c r="E76" s="77">
        <v>0</v>
      </c>
      <c r="F76" s="77">
        <v>149</v>
      </c>
      <c r="G76" s="77">
        <v>130</v>
      </c>
      <c r="H76" s="77">
        <v>130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9">
        <v>0</v>
      </c>
    </row>
    <row r="77" ht="15.15" spans="1:16">
      <c r="A77" s="75">
        <v>3</v>
      </c>
      <c r="B77" s="76" t="s">
        <v>78</v>
      </c>
      <c r="C77" s="77">
        <v>0</v>
      </c>
      <c r="D77" s="77">
        <v>178</v>
      </c>
      <c r="E77" s="77">
        <v>0</v>
      </c>
      <c r="F77" s="77">
        <v>174</v>
      </c>
      <c r="G77" s="77">
        <v>150</v>
      </c>
      <c r="H77" s="77">
        <v>150</v>
      </c>
      <c r="I77" s="77">
        <v>0</v>
      </c>
      <c r="J77" s="77">
        <v>0</v>
      </c>
      <c r="K77" s="77">
        <v>0</v>
      </c>
      <c r="L77" s="77">
        <v>4</v>
      </c>
      <c r="M77" s="77">
        <v>0</v>
      </c>
      <c r="N77" s="77">
        <v>0</v>
      </c>
      <c r="O77" s="77">
        <v>0</v>
      </c>
      <c r="P77" s="79">
        <v>0</v>
      </c>
    </row>
    <row r="78" ht="15.15" spans="1:16">
      <c r="A78" s="75">
        <v>4</v>
      </c>
      <c r="B78" s="76" t="s">
        <v>86</v>
      </c>
      <c r="C78" s="77">
        <v>0</v>
      </c>
      <c r="D78" s="77">
        <v>469</v>
      </c>
      <c r="E78" s="77">
        <v>0</v>
      </c>
      <c r="F78" s="77">
        <v>450</v>
      </c>
      <c r="G78" s="77">
        <v>400</v>
      </c>
      <c r="H78" s="77">
        <v>400</v>
      </c>
      <c r="I78" s="77">
        <v>0</v>
      </c>
      <c r="J78" s="77">
        <v>0</v>
      </c>
      <c r="K78" s="77">
        <v>0</v>
      </c>
      <c r="L78" s="77">
        <v>1</v>
      </c>
      <c r="M78" s="77">
        <v>0</v>
      </c>
      <c r="N78" s="77">
        <v>0</v>
      </c>
      <c r="O78" s="77">
        <v>0</v>
      </c>
      <c r="P78" s="79">
        <v>0</v>
      </c>
    </row>
    <row r="79" ht="15.15" spans="1:16">
      <c r="A79" s="75">
        <v>5</v>
      </c>
      <c r="B79" s="76" t="s">
        <v>87</v>
      </c>
      <c r="C79" s="77">
        <v>0</v>
      </c>
      <c r="D79" s="77">
        <v>311</v>
      </c>
      <c r="E79" s="77">
        <v>0</v>
      </c>
      <c r="F79" s="77">
        <v>309</v>
      </c>
      <c r="G79" s="77">
        <v>270</v>
      </c>
      <c r="H79" s="77">
        <v>270</v>
      </c>
      <c r="I79" s="77">
        <v>0</v>
      </c>
      <c r="J79" s="77">
        <v>0</v>
      </c>
      <c r="K79" s="77">
        <v>0</v>
      </c>
      <c r="L79" s="77">
        <v>2</v>
      </c>
      <c r="M79" s="77">
        <v>0</v>
      </c>
      <c r="N79" s="77">
        <v>0</v>
      </c>
      <c r="O79" s="77">
        <v>0</v>
      </c>
      <c r="P79" s="79">
        <v>0</v>
      </c>
    </row>
    <row r="80" ht="15.15" spans="1:16">
      <c r="A80" s="75">
        <v>6</v>
      </c>
      <c r="B80" s="76" t="s">
        <v>80</v>
      </c>
      <c r="C80" s="77">
        <v>0</v>
      </c>
      <c r="D80" s="77">
        <v>283</v>
      </c>
      <c r="E80" s="77">
        <v>0</v>
      </c>
      <c r="F80" s="77">
        <v>280</v>
      </c>
      <c r="G80" s="77">
        <v>250</v>
      </c>
      <c r="H80" s="77">
        <v>250</v>
      </c>
      <c r="I80" s="77">
        <v>0</v>
      </c>
      <c r="J80" s="77">
        <v>0</v>
      </c>
      <c r="K80" s="77">
        <v>0</v>
      </c>
      <c r="L80" s="77">
        <v>3</v>
      </c>
      <c r="M80" s="77">
        <v>0</v>
      </c>
      <c r="N80" s="77">
        <v>0</v>
      </c>
      <c r="O80" s="77">
        <v>0</v>
      </c>
      <c r="P80" s="79">
        <v>0</v>
      </c>
    </row>
    <row r="81" ht="15.15" spans="1:16">
      <c r="A81" s="75">
        <v>7</v>
      </c>
      <c r="B81" s="76" t="s">
        <v>81</v>
      </c>
      <c r="C81" s="77">
        <v>0</v>
      </c>
      <c r="D81" s="77">
        <v>156</v>
      </c>
      <c r="E81" s="77">
        <v>0</v>
      </c>
      <c r="F81" s="77">
        <v>156</v>
      </c>
      <c r="G81" s="77">
        <v>130</v>
      </c>
      <c r="H81" s="77">
        <v>130</v>
      </c>
      <c r="I81" s="77">
        <v>0</v>
      </c>
      <c r="J81" s="77">
        <v>0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9">
        <v>0</v>
      </c>
    </row>
    <row r="82" ht="15.15" spans="1:16">
      <c r="A82" s="75">
        <v>8</v>
      </c>
      <c r="B82" s="76" t="s">
        <v>74</v>
      </c>
      <c r="C82" s="77">
        <v>0</v>
      </c>
      <c r="D82" s="77">
        <v>240</v>
      </c>
      <c r="E82" s="77">
        <v>0</v>
      </c>
      <c r="F82" s="77">
        <v>240</v>
      </c>
      <c r="G82" s="77">
        <v>200</v>
      </c>
      <c r="H82" s="77">
        <v>200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9">
        <v>0</v>
      </c>
    </row>
    <row r="83" ht="15.15" spans="1:16">
      <c r="A83" s="75">
        <v>9</v>
      </c>
      <c r="B83" s="76" t="s">
        <v>79</v>
      </c>
      <c r="C83" s="77">
        <v>0</v>
      </c>
      <c r="D83" s="77">
        <v>388</v>
      </c>
      <c r="E83" s="77">
        <v>0</v>
      </c>
      <c r="F83" s="77">
        <v>347</v>
      </c>
      <c r="G83" s="77">
        <v>290</v>
      </c>
      <c r="H83" s="77">
        <v>290</v>
      </c>
      <c r="I83" s="77">
        <v>0</v>
      </c>
      <c r="J83" s="77">
        <v>0</v>
      </c>
      <c r="K83" s="77">
        <v>0</v>
      </c>
      <c r="L83" s="77">
        <v>8</v>
      </c>
      <c r="M83" s="77">
        <v>0</v>
      </c>
      <c r="N83" s="77">
        <v>0</v>
      </c>
      <c r="O83" s="77">
        <v>0</v>
      </c>
      <c r="P83" s="79">
        <v>0</v>
      </c>
    </row>
    <row r="84" ht="15.15" spans="1:16">
      <c r="A84" s="75">
        <v>10</v>
      </c>
      <c r="B84" s="76" t="s">
        <v>84</v>
      </c>
      <c r="C84" s="77">
        <v>0</v>
      </c>
      <c r="D84" s="77">
        <v>229</v>
      </c>
      <c r="E84" s="77">
        <v>0</v>
      </c>
      <c r="F84" s="77">
        <v>229</v>
      </c>
      <c r="G84" s="77">
        <v>230</v>
      </c>
      <c r="H84" s="77">
        <v>230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9">
        <v>0</v>
      </c>
    </row>
    <row r="85" ht="15.15" spans="1:16">
      <c r="A85" s="75">
        <v>11</v>
      </c>
      <c r="B85" s="76" t="s">
        <v>72</v>
      </c>
      <c r="C85" s="77">
        <v>0</v>
      </c>
      <c r="D85" s="77">
        <v>500</v>
      </c>
      <c r="E85" s="77">
        <v>0</v>
      </c>
      <c r="F85" s="77">
        <v>500</v>
      </c>
      <c r="G85" s="77">
        <v>420</v>
      </c>
      <c r="H85" s="77">
        <v>420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9">
        <v>0</v>
      </c>
    </row>
    <row r="86" ht="15.15" spans="1:16">
      <c r="A86" s="75">
        <v>12</v>
      </c>
      <c r="B86" s="76" t="s">
        <v>83</v>
      </c>
      <c r="C86" s="77">
        <v>0</v>
      </c>
      <c r="D86" s="77">
        <v>435</v>
      </c>
      <c r="E86" s="77">
        <v>0</v>
      </c>
      <c r="F86" s="77">
        <v>435</v>
      </c>
      <c r="G86" s="77">
        <v>420</v>
      </c>
      <c r="H86" s="77">
        <v>420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9">
        <v>0</v>
      </c>
    </row>
    <row r="87" ht="15.15" spans="1:16">
      <c r="A87" s="75">
        <v>13</v>
      </c>
      <c r="B87" s="76" t="s">
        <v>71</v>
      </c>
      <c r="C87" s="77">
        <v>0</v>
      </c>
      <c r="D87" s="77">
        <v>481</v>
      </c>
      <c r="E87" s="77">
        <v>0</v>
      </c>
      <c r="F87" s="77">
        <v>481</v>
      </c>
      <c r="G87" s="77">
        <v>370</v>
      </c>
      <c r="H87" s="77">
        <v>370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  <c r="P87" s="79">
        <v>0</v>
      </c>
    </row>
    <row r="88" ht="15.15" spans="1:16">
      <c r="A88" s="75">
        <v>14</v>
      </c>
      <c r="B88" s="76" t="s">
        <v>77</v>
      </c>
      <c r="C88" s="77">
        <v>0</v>
      </c>
      <c r="D88" s="77">
        <v>253</v>
      </c>
      <c r="E88" s="77">
        <v>0</v>
      </c>
      <c r="F88" s="77">
        <v>253</v>
      </c>
      <c r="G88" s="77">
        <v>210</v>
      </c>
      <c r="H88" s="77">
        <v>210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9">
        <v>0</v>
      </c>
    </row>
    <row r="89" ht="15.15" spans="1:16">
      <c r="A89" s="75">
        <v>15</v>
      </c>
      <c r="B89" s="76" t="s">
        <v>75</v>
      </c>
      <c r="C89" s="77">
        <v>0</v>
      </c>
      <c r="D89" s="77">
        <v>208</v>
      </c>
      <c r="E89" s="77">
        <v>0</v>
      </c>
      <c r="F89" s="77">
        <v>208</v>
      </c>
      <c r="G89" s="77">
        <v>200</v>
      </c>
      <c r="H89" s="77">
        <v>200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9">
        <v>0</v>
      </c>
    </row>
    <row r="90" ht="15.15" spans="1:16">
      <c r="A90" s="75">
        <v>16</v>
      </c>
      <c r="B90" s="76" t="s">
        <v>76</v>
      </c>
      <c r="C90" s="77">
        <v>0</v>
      </c>
      <c r="D90" s="77">
        <v>215</v>
      </c>
      <c r="E90" s="77">
        <v>0</v>
      </c>
      <c r="F90" s="77">
        <v>215</v>
      </c>
      <c r="G90" s="77">
        <v>190</v>
      </c>
      <c r="H90" s="77">
        <v>190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9">
        <v>0</v>
      </c>
    </row>
    <row r="91" ht="15.15" spans="1:16">
      <c r="A91" s="75">
        <v>17</v>
      </c>
      <c r="B91" s="73" t="s">
        <v>85</v>
      </c>
      <c r="C91" s="77">
        <v>0</v>
      </c>
      <c r="D91" s="77">
        <v>745</v>
      </c>
      <c r="E91" s="77">
        <v>0</v>
      </c>
      <c r="F91" s="77">
        <v>745</v>
      </c>
      <c r="G91" s="77">
        <v>750</v>
      </c>
      <c r="H91" s="77">
        <v>750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  <c r="P91" s="79">
        <v>0</v>
      </c>
    </row>
    <row r="92" ht="15.15" spans="1:16">
      <c r="A92" s="75">
        <v>18</v>
      </c>
      <c r="B92" s="76" t="s">
        <v>57</v>
      </c>
      <c r="C92" s="77">
        <v>0</v>
      </c>
      <c r="D92" s="77">
        <v>1176</v>
      </c>
      <c r="E92" s="77">
        <v>0</v>
      </c>
      <c r="F92" s="77">
        <v>1176</v>
      </c>
      <c r="G92" s="77">
        <v>1080</v>
      </c>
      <c r="H92" s="77">
        <v>1080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9">
        <v>0</v>
      </c>
    </row>
    <row r="93" ht="15.75" customHeight="1" spans="1:16">
      <c r="A93" s="72">
        <v>1</v>
      </c>
      <c r="B93" s="76" t="s">
        <v>57</v>
      </c>
      <c r="C93" s="74">
        <v>0</v>
      </c>
      <c r="D93" s="74">
        <v>3389</v>
      </c>
      <c r="E93" s="74">
        <v>0</v>
      </c>
      <c r="F93" s="74">
        <v>3389</v>
      </c>
      <c r="G93" s="74">
        <v>3388</v>
      </c>
      <c r="H93" s="74">
        <v>3388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8">
        <v>0</v>
      </c>
    </row>
    <row r="94" ht="15.15" spans="1:16">
      <c r="A94" s="75">
        <v>2</v>
      </c>
      <c r="B94" s="73" t="s">
        <v>85</v>
      </c>
      <c r="C94" s="77">
        <v>0</v>
      </c>
      <c r="D94" s="77">
        <v>3323</v>
      </c>
      <c r="E94" s="77">
        <v>0</v>
      </c>
      <c r="F94" s="77">
        <v>3323</v>
      </c>
      <c r="G94" s="77">
        <v>3374</v>
      </c>
      <c r="H94" s="77">
        <v>3374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9">
        <v>0</v>
      </c>
    </row>
    <row r="95" ht="15.75" customHeight="1" spans="1:16">
      <c r="A95" s="75">
        <v>3</v>
      </c>
      <c r="B95" s="76" t="s">
        <v>82</v>
      </c>
      <c r="C95" s="77">
        <v>0</v>
      </c>
      <c r="D95" s="77">
        <v>170</v>
      </c>
      <c r="E95" s="77">
        <v>0</v>
      </c>
      <c r="F95" s="77">
        <v>170</v>
      </c>
      <c r="G95" s="77">
        <v>168</v>
      </c>
      <c r="H95" s="77">
        <v>168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  <c r="P95" s="79">
        <v>0</v>
      </c>
    </row>
    <row r="96" ht="15.15" spans="1:16">
      <c r="A96" s="75">
        <v>4</v>
      </c>
      <c r="B96" s="76" t="s">
        <v>74</v>
      </c>
      <c r="C96" s="77">
        <v>0</v>
      </c>
      <c r="D96" s="77">
        <v>280</v>
      </c>
      <c r="E96" s="77">
        <v>0</v>
      </c>
      <c r="F96" s="77">
        <v>280</v>
      </c>
      <c r="G96" s="77">
        <v>280</v>
      </c>
      <c r="H96" s="77">
        <v>280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9">
        <v>0</v>
      </c>
    </row>
    <row r="97" ht="15.15" spans="1:16">
      <c r="A97" s="75">
        <v>5</v>
      </c>
      <c r="B97" s="76" t="s">
        <v>77</v>
      </c>
      <c r="C97" s="77">
        <v>0</v>
      </c>
      <c r="D97" s="77">
        <v>30</v>
      </c>
      <c r="E97" s="77">
        <v>0</v>
      </c>
      <c r="F97" s="77">
        <v>30</v>
      </c>
      <c r="G97" s="77">
        <v>28</v>
      </c>
      <c r="H97" s="77">
        <v>28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79">
        <v>0</v>
      </c>
    </row>
    <row r="98" ht="15.15" spans="1:16">
      <c r="A98" s="75">
        <v>6</v>
      </c>
      <c r="B98" s="76" t="s">
        <v>80</v>
      </c>
      <c r="C98" s="77">
        <v>0</v>
      </c>
      <c r="D98" s="77">
        <v>290</v>
      </c>
      <c r="E98" s="77">
        <v>0</v>
      </c>
      <c r="F98" s="77">
        <v>290</v>
      </c>
      <c r="G98" s="77">
        <v>294</v>
      </c>
      <c r="H98" s="77">
        <v>294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9">
        <v>0</v>
      </c>
    </row>
    <row r="99" ht="15.15" spans="1:16">
      <c r="A99" s="75">
        <v>7</v>
      </c>
      <c r="B99" s="76" t="s">
        <v>75</v>
      </c>
      <c r="C99" s="77">
        <v>0</v>
      </c>
      <c r="D99" s="77">
        <v>122</v>
      </c>
      <c r="E99" s="77">
        <v>0</v>
      </c>
      <c r="F99" s="77">
        <v>122</v>
      </c>
      <c r="G99" s="77">
        <v>112</v>
      </c>
      <c r="H99" s="77">
        <v>112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9">
        <v>0</v>
      </c>
    </row>
    <row r="100" ht="15.15" spans="1:16">
      <c r="A100" s="75">
        <v>8</v>
      </c>
      <c r="B100" s="76" t="s">
        <v>83</v>
      </c>
      <c r="C100" s="77">
        <v>0</v>
      </c>
      <c r="D100" s="77">
        <v>288</v>
      </c>
      <c r="E100" s="77">
        <v>0</v>
      </c>
      <c r="F100" s="77">
        <v>288</v>
      </c>
      <c r="G100" s="77">
        <v>252</v>
      </c>
      <c r="H100" s="77">
        <v>252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9">
        <v>0</v>
      </c>
    </row>
    <row r="101" ht="15.15" spans="1:16">
      <c r="A101" s="75">
        <v>9</v>
      </c>
      <c r="B101" s="76" t="s">
        <v>78</v>
      </c>
      <c r="C101" s="77">
        <v>0</v>
      </c>
      <c r="D101" s="77">
        <v>27</v>
      </c>
      <c r="E101" s="77">
        <v>0</v>
      </c>
      <c r="F101" s="77">
        <v>27</v>
      </c>
      <c r="G101" s="77">
        <v>28</v>
      </c>
      <c r="H101" s="77">
        <v>28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79">
        <v>0</v>
      </c>
    </row>
    <row r="102" ht="15.75" customHeight="1" spans="1:16">
      <c r="A102" s="75">
        <v>10</v>
      </c>
      <c r="B102" s="76" t="s">
        <v>57</v>
      </c>
      <c r="C102" s="77">
        <v>0</v>
      </c>
      <c r="D102" s="77">
        <v>2838</v>
      </c>
      <c r="E102" s="77">
        <v>0</v>
      </c>
      <c r="F102" s="77">
        <v>2838</v>
      </c>
      <c r="G102" s="77">
        <v>3416</v>
      </c>
      <c r="H102" s="77">
        <v>3416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9">
        <v>0</v>
      </c>
    </row>
    <row r="103" ht="15.15" spans="1:16">
      <c r="A103" s="75">
        <v>11</v>
      </c>
      <c r="B103" s="76" t="s">
        <v>81</v>
      </c>
      <c r="C103" s="77">
        <v>0</v>
      </c>
      <c r="D103" s="77">
        <v>388</v>
      </c>
      <c r="E103" s="77">
        <v>0</v>
      </c>
      <c r="F103" s="77">
        <v>388</v>
      </c>
      <c r="G103" s="77">
        <v>350</v>
      </c>
      <c r="H103" s="77">
        <v>350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9">
        <v>0</v>
      </c>
    </row>
    <row r="104" ht="15.75" customHeight="1" spans="1:16">
      <c r="A104" s="75">
        <v>12</v>
      </c>
      <c r="B104" s="76" t="s">
        <v>87</v>
      </c>
      <c r="C104" s="77">
        <v>0</v>
      </c>
      <c r="D104" s="77">
        <v>471</v>
      </c>
      <c r="E104" s="77">
        <v>0</v>
      </c>
      <c r="F104" s="77">
        <v>471</v>
      </c>
      <c r="G104" s="77">
        <v>448</v>
      </c>
      <c r="H104" s="77">
        <v>448</v>
      </c>
      <c r="I104" s="77">
        <v>0</v>
      </c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v>0</v>
      </c>
      <c r="P104" s="79">
        <v>0</v>
      </c>
    </row>
    <row r="105" ht="15.15" spans="1:16">
      <c r="A105" s="75">
        <v>13</v>
      </c>
      <c r="B105" s="76" t="s">
        <v>76</v>
      </c>
      <c r="C105" s="77">
        <v>0</v>
      </c>
      <c r="D105" s="77">
        <v>14</v>
      </c>
      <c r="E105" s="77">
        <v>0</v>
      </c>
      <c r="F105" s="77">
        <v>14</v>
      </c>
      <c r="G105" s="77">
        <v>14</v>
      </c>
      <c r="H105" s="77">
        <v>14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O105" s="77">
        <v>0</v>
      </c>
      <c r="P105" s="79">
        <v>0</v>
      </c>
    </row>
    <row r="106" ht="15.15" spans="1:16">
      <c r="A106" s="75">
        <v>14</v>
      </c>
      <c r="B106" s="76" t="s">
        <v>84</v>
      </c>
      <c r="C106" s="77">
        <v>0</v>
      </c>
      <c r="D106" s="77">
        <v>1236</v>
      </c>
      <c r="E106" s="77">
        <v>0</v>
      </c>
      <c r="F106" s="77">
        <v>1236</v>
      </c>
      <c r="G106" s="77">
        <v>1162</v>
      </c>
      <c r="H106" s="77">
        <v>1162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9">
        <v>0</v>
      </c>
    </row>
    <row r="107" ht="15.15" spans="1:16">
      <c r="A107" s="75">
        <v>15</v>
      </c>
      <c r="B107" s="76" t="s">
        <v>71</v>
      </c>
      <c r="C107" s="77">
        <v>0</v>
      </c>
      <c r="D107" s="77">
        <v>334</v>
      </c>
      <c r="E107" s="77">
        <v>0</v>
      </c>
      <c r="F107" s="77">
        <v>334</v>
      </c>
      <c r="G107" s="77">
        <v>322</v>
      </c>
      <c r="H107" s="77">
        <v>322</v>
      </c>
      <c r="I107" s="77">
        <v>0</v>
      </c>
      <c r="J107" s="77">
        <v>0</v>
      </c>
      <c r="K107" s="77">
        <v>0</v>
      </c>
      <c r="L107" s="77">
        <v>0</v>
      </c>
      <c r="M107" s="77">
        <v>0</v>
      </c>
      <c r="N107" s="77">
        <v>0</v>
      </c>
      <c r="O107" s="77">
        <v>0</v>
      </c>
      <c r="P107" s="79">
        <v>0</v>
      </c>
    </row>
    <row r="108" ht="15.15" spans="1:16">
      <c r="A108" s="75">
        <v>16</v>
      </c>
      <c r="B108" s="76" t="s">
        <v>79</v>
      </c>
      <c r="C108" s="77">
        <v>0</v>
      </c>
      <c r="D108" s="77">
        <v>113</v>
      </c>
      <c r="E108" s="77">
        <v>0</v>
      </c>
      <c r="F108" s="77">
        <v>113</v>
      </c>
      <c r="G108" s="77">
        <v>84</v>
      </c>
      <c r="H108" s="77">
        <v>84</v>
      </c>
      <c r="I108" s="77">
        <v>0</v>
      </c>
      <c r="J108" s="77">
        <v>0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79">
        <v>0</v>
      </c>
    </row>
    <row r="109" ht="15.15" spans="1:16">
      <c r="A109" s="75">
        <v>17</v>
      </c>
      <c r="B109" s="76" t="s">
        <v>86</v>
      </c>
      <c r="C109" s="77">
        <v>0</v>
      </c>
      <c r="D109" s="77">
        <v>61</v>
      </c>
      <c r="E109" s="77">
        <v>0</v>
      </c>
      <c r="F109" s="77">
        <v>61</v>
      </c>
      <c r="G109" s="77">
        <v>42</v>
      </c>
      <c r="H109" s="77">
        <v>42</v>
      </c>
      <c r="I109" s="77">
        <v>0</v>
      </c>
      <c r="J109" s="77">
        <v>0</v>
      </c>
      <c r="K109" s="77">
        <v>0</v>
      </c>
      <c r="L109" s="77">
        <v>0</v>
      </c>
      <c r="M109" s="77">
        <v>0</v>
      </c>
      <c r="N109" s="77">
        <v>0</v>
      </c>
      <c r="O109" s="77">
        <v>0</v>
      </c>
      <c r="P109" s="79">
        <v>0</v>
      </c>
    </row>
    <row r="110" ht="15.15" spans="1:16">
      <c r="A110" s="75">
        <v>18</v>
      </c>
      <c r="B110" s="76" t="s">
        <v>72</v>
      </c>
      <c r="C110" s="77">
        <v>0</v>
      </c>
      <c r="D110" s="77">
        <v>388</v>
      </c>
      <c r="E110" s="77">
        <v>0</v>
      </c>
      <c r="F110" s="77">
        <v>388</v>
      </c>
      <c r="G110" s="77">
        <v>392</v>
      </c>
      <c r="H110" s="77">
        <v>392</v>
      </c>
      <c r="I110" s="77">
        <v>0</v>
      </c>
      <c r="J110" s="77">
        <v>0</v>
      </c>
      <c r="K110" s="77">
        <v>0</v>
      </c>
      <c r="L110" s="77">
        <v>0</v>
      </c>
      <c r="M110" s="77">
        <v>0</v>
      </c>
      <c r="N110" s="77">
        <v>0</v>
      </c>
      <c r="O110" s="77">
        <v>0</v>
      </c>
      <c r="P110" s="79">
        <v>0</v>
      </c>
    </row>
    <row r="111" ht="15.15" spans="1:16">
      <c r="A111" s="75">
        <v>19</v>
      </c>
      <c r="B111" s="76" t="s">
        <v>73</v>
      </c>
      <c r="C111" s="77">
        <v>0</v>
      </c>
      <c r="D111" s="77">
        <v>133</v>
      </c>
      <c r="E111" s="77">
        <v>0</v>
      </c>
      <c r="F111" s="77">
        <v>133</v>
      </c>
      <c r="G111" s="77">
        <v>126</v>
      </c>
      <c r="H111" s="77">
        <v>126</v>
      </c>
      <c r="I111" s="77">
        <v>0</v>
      </c>
      <c r="J111" s="77">
        <v>0</v>
      </c>
      <c r="K111" s="77">
        <v>0</v>
      </c>
      <c r="L111" s="77">
        <v>0</v>
      </c>
      <c r="M111" s="77">
        <v>0</v>
      </c>
      <c r="N111" s="77">
        <v>0</v>
      </c>
      <c r="O111" s="77">
        <v>0</v>
      </c>
      <c r="P111" s="79">
        <v>0</v>
      </c>
    </row>
    <row r="112" ht="15.75" customHeight="1" spans="1:16">
      <c r="A112" s="72">
        <v>1</v>
      </c>
      <c r="B112" s="76" t="s">
        <v>57</v>
      </c>
      <c r="C112" s="74">
        <v>0</v>
      </c>
      <c r="D112" s="74">
        <v>6540</v>
      </c>
      <c r="E112" s="74">
        <v>0</v>
      </c>
      <c r="F112" s="74">
        <v>6540</v>
      </c>
      <c r="G112" s="74">
        <v>6104</v>
      </c>
      <c r="H112" s="74">
        <v>6104</v>
      </c>
      <c r="I112" s="74">
        <v>0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8">
        <v>0</v>
      </c>
    </row>
    <row r="113" ht="15.75" customHeight="1" spans="1:16">
      <c r="A113" s="75">
        <v>2</v>
      </c>
      <c r="B113" s="76" t="s">
        <v>82</v>
      </c>
      <c r="C113" s="77">
        <v>0</v>
      </c>
      <c r="D113" s="77">
        <v>184</v>
      </c>
      <c r="E113" s="77">
        <v>0</v>
      </c>
      <c r="F113" s="77">
        <v>184</v>
      </c>
      <c r="G113" s="77">
        <v>182</v>
      </c>
      <c r="H113" s="77">
        <v>182</v>
      </c>
      <c r="I113" s="77">
        <v>0</v>
      </c>
      <c r="J113" s="77">
        <v>0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9">
        <v>0</v>
      </c>
    </row>
    <row r="114" ht="15.15" spans="1:16">
      <c r="A114" s="75">
        <v>3</v>
      </c>
      <c r="B114" s="76" t="s">
        <v>77</v>
      </c>
      <c r="C114" s="77">
        <v>0</v>
      </c>
      <c r="D114" s="77">
        <v>73</v>
      </c>
      <c r="E114" s="77">
        <v>0</v>
      </c>
      <c r="F114" s="77">
        <v>73</v>
      </c>
      <c r="G114" s="77">
        <v>70</v>
      </c>
      <c r="H114" s="77">
        <v>70</v>
      </c>
      <c r="I114" s="77">
        <v>0</v>
      </c>
      <c r="J114" s="77">
        <v>0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79">
        <v>0</v>
      </c>
    </row>
    <row r="115" ht="15.15" spans="1:16">
      <c r="A115" s="75">
        <v>4</v>
      </c>
      <c r="B115" s="73" t="s">
        <v>85</v>
      </c>
      <c r="C115" s="77">
        <v>0</v>
      </c>
      <c r="D115" s="77">
        <v>3416</v>
      </c>
      <c r="E115" s="77">
        <v>0</v>
      </c>
      <c r="F115" s="77">
        <v>3416</v>
      </c>
      <c r="G115" s="77">
        <v>3262</v>
      </c>
      <c r="H115" s="77">
        <v>3262</v>
      </c>
      <c r="I115" s="77">
        <v>0</v>
      </c>
      <c r="J115" s="77">
        <v>0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9">
        <v>0</v>
      </c>
    </row>
    <row r="116" ht="15.75" customHeight="1" spans="1:16">
      <c r="A116" s="75">
        <v>5</v>
      </c>
      <c r="B116" s="76" t="s">
        <v>87</v>
      </c>
      <c r="C116" s="77">
        <v>0</v>
      </c>
      <c r="D116" s="77">
        <v>518</v>
      </c>
      <c r="E116" s="77">
        <v>0</v>
      </c>
      <c r="F116" s="77">
        <v>518</v>
      </c>
      <c r="G116" s="77">
        <v>476</v>
      </c>
      <c r="H116" s="77">
        <v>476</v>
      </c>
      <c r="I116" s="77">
        <v>0</v>
      </c>
      <c r="J116" s="77">
        <v>0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9">
        <v>0</v>
      </c>
    </row>
    <row r="117" ht="15.15" spans="1:16">
      <c r="A117" s="75">
        <v>6</v>
      </c>
      <c r="B117" s="76" t="s">
        <v>86</v>
      </c>
      <c r="C117" s="77">
        <v>0</v>
      </c>
      <c r="D117" s="77">
        <v>85</v>
      </c>
      <c r="E117" s="77">
        <v>0</v>
      </c>
      <c r="F117" s="77">
        <v>85</v>
      </c>
      <c r="G117" s="77">
        <v>84</v>
      </c>
      <c r="H117" s="77">
        <v>84</v>
      </c>
      <c r="I117" s="77">
        <v>0</v>
      </c>
      <c r="J117" s="77">
        <v>0</v>
      </c>
      <c r="K117" s="77">
        <v>0</v>
      </c>
      <c r="L117" s="77">
        <v>0</v>
      </c>
      <c r="M117" s="77">
        <v>0</v>
      </c>
      <c r="N117" s="77">
        <v>0</v>
      </c>
      <c r="O117" s="77">
        <v>0</v>
      </c>
      <c r="P117" s="79">
        <v>0</v>
      </c>
    </row>
    <row r="118" ht="15.15" spans="1:16">
      <c r="A118" s="75">
        <v>7</v>
      </c>
      <c r="B118" s="76" t="s">
        <v>83</v>
      </c>
      <c r="C118" s="77">
        <v>0</v>
      </c>
      <c r="D118" s="77">
        <v>244</v>
      </c>
      <c r="E118" s="77">
        <v>0</v>
      </c>
      <c r="F118" s="77">
        <v>244</v>
      </c>
      <c r="G118" s="77">
        <v>238</v>
      </c>
      <c r="H118" s="77">
        <v>238</v>
      </c>
      <c r="I118" s="77">
        <v>0</v>
      </c>
      <c r="J118" s="77">
        <v>0</v>
      </c>
      <c r="K118" s="77">
        <v>0</v>
      </c>
      <c r="L118" s="77">
        <v>0</v>
      </c>
      <c r="M118" s="77">
        <v>0</v>
      </c>
      <c r="N118" s="77">
        <v>0</v>
      </c>
      <c r="O118" s="77">
        <v>0</v>
      </c>
      <c r="P118" s="79">
        <v>0</v>
      </c>
    </row>
    <row r="119" ht="15.15" spans="1:16">
      <c r="A119" s="75">
        <v>8</v>
      </c>
      <c r="B119" s="76" t="s">
        <v>73</v>
      </c>
      <c r="C119" s="77">
        <v>0</v>
      </c>
      <c r="D119" s="77">
        <v>147</v>
      </c>
      <c r="E119" s="77">
        <v>0</v>
      </c>
      <c r="F119" s="77">
        <v>147</v>
      </c>
      <c r="G119" s="77">
        <v>140</v>
      </c>
      <c r="H119" s="77">
        <v>140</v>
      </c>
      <c r="I119" s="77">
        <v>0</v>
      </c>
      <c r="J119" s="77">
        <v>0</v>
      </c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79">
        <v>0</v>
      </c>
    </row>
    <row r="120" ht="15.15" spans="1:16">
      <c r="A120" s="75">
        <v>9</v>
      </c>
      <c r="B120" s="76" t="s">
        <v>79</v>
      </c>
      <c r="C120" s="77">
        <v>0</v>
      </c>
      <c r="D120" s="77">
        <v>166</v>
      </c>
      <c r="E120" s="77">
        <v>0</v>
      </c>
      <c r="F120" s="77">
        <v>166</v>
      </c>
      <c r="G120" s="77">
        <v>168</v>
      </c>
      <c r="H120" s="77">
        <v>168</v>
      </c>
      <c r="I120" s="77">
        <v>0</v>
      </c>
      <c r="J120" s="77">
        <v>0</v>
      </c>
      <c r="K120" s="77">
        <v>0</v>
      </c>
      <c r="L120" s="77">
        <v>0</v>
      </c>
      <c r="M120" s="77">
        <v>0</v>
      </c>
      <c r="N120" s="77">
        <v>0</v>
      </c>
      <c r="O120" s="77">
        <v>0</v>
      </c>
      <c r="P120" s="79">
        <v>0</v>
      </c>
    </row>
    <row r="121" ht="15.15" spans="1:16">
      <c r="A121" s="75">
        <v>10</v>
      </c>
      <c r="B121" s="76" t="s">
        <v>71</v>
      </c>
      <c r="C121" s="77">
        <v>0</v>
      </c>
      <c r="D121" s="77">
        <v>526</v>
      </c>
      <c r="E121" s="77">
        <v>0</v>
      </c>
      <c r="F121" s="77">
        <v>526</v>
      </c>
      <c r="G121" s="77">
        <v>504</v>
      </c>
      <c r="H121" s="77">
        <v>504</v>
      </c>
      <c r="I121" s="77">
        <v>0</v>
      </c>
      <c r="J121" s="77">
        <v>0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9">
        <v>0</v>
      </c>
    </row>
    <row r="122" ht="15.15" spans="1:16">
      <c r="A122" s="75">
        <v>11</v>
      </c>
      <c r="B122" s="76" t="s">
        <v>81</v>
      </c>
      <c r="C122" s="77">
        <v>0</v>
      </c>
      <c r="D122" s="77">
        <v>387</v>
      </c>
      <c r="E122" s="77">
        <v>0</v>
      </c>
      <c r="F122" s="77">
        <v>387</v>
      </c>
      <c r="G122" s="77">
        <v>392</v>
      </c>
      <c r="H122" s="77">
        <v>392</v>
      </c>
      <c r="I122" s="77">
        <v>0</v>
      </c>
      <c r="J122" s="77">
        <v>0</v>
      </c>
      <c r="K122" s="77">
        <v>0</v>
      </c>
      <c r="L122" s="77">
        <v>0</v>
      </c>
      <c r="M122" s="77">
        <v>0</v>
      </c>
      <c r="N122" s="77">
        <v>0</v>
      </c>
      <c r="O122" s="77">
        <v>0</v>
      </c>
      <c r="P122" s="79">
        <v>0</v>
      </c>
    </row>
    <row r="123" ht="15.15" spans="1:16">
      <c r="A123" s="75">
        <v>12</v>
      </c>
      <c r="B123" s="76" t="s">
        <v>74</v>
      </c>
      <c r="C123" s="77">
        <v>0</v>
      </c>
      <c r="D123" s="77">
        <v>345</v>
      </c>
      <c r="E123" s="77">
        <v>0</v>
      </c>
      <c r="F123" s="77">
        <v>345</v>
      </c>
      <c r="G123" s="77">
        <v>322</v>
      </c>
      <c r="H123" s="77">
        <v>322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79">
        <v>0</v>
      </c>
    </row>
    <row r="124" ht="15.15" spans="1:16">
      <c r="A124" s="75">
        <v>13</v>
      </c>
      <c r="B124" s="76" t="s">
        <v>76</v>
      </c>
      <c r="C124" s="77">
        <v>0</v>
      </c>
      <c r="D124" s="77">
        <v>59</v>
      </c>
      <c r="E124" s="77">
        <v>0</v>
      </c>
      <c r="F124" s="77">
        <v>59</v>
      </c>
      <c r="G124" s="77">
        <v>56</v>
      </c>
      <c r="H124" s="77">
        <v>56</v>
      </c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9">
        <v>0</v>
      </c>
    </row>
    <row r="125" ht="15.15" spans="1:16">
      <c r="A125" s="75">
        <v>14</v>
      </c>
      <c r="B125" s="76" t="s">
        <v>75</v>
      </c>
      <c r="C125" s="77">
        <v>0</v>
      </c>
      <c r="D125" s="77">
        <v>126</v>
      </c>
      <c r="E125" s="77">
        <v>0</v>
      </c>
      <c r="F125" s="77">
        <v>126</v>
      </c>
      <c r="G125" s="77">
        <v>126</v>
      </c>
      <c r="H125" s="77">
        <v>126</v>
      </c>
      <c r="I125" s="77">
        <v>0</v>
      </c>
      <c r="J125" s="77">
        <v>0</v>
      </c>
      <c r="K125" s="77">
        <v>0</v>
      </c>
      <c r="L125" s="77">
        <v>0</v>
      </c>
      <c r="M125" s="77">
        <v>0</v>
      </c>
      <c r="N125" s="77">
        <v>0</v>
      </c>
      <c r="O125" s="77">
        <v>0</v>
      </c>
      <c r="P125" s="79">
        <v>0</v>
      </c>
    </row>
    <row r="126" ht="15.15" spans="1:16">
      <c r="A126" s="75">
        <v>15</v>
      </c>
      <c r="B126" s="76" t="s">
        <v>80</v>
      </c>
      <c r="C126" s="77">
        <v>0</v>
      </c>
      <c r="D126" s="77">
        <v>283</v>
      </c>
      <c r="E126" s="77">
        <v>0</v>
      </c>
      <c r="F126" s="77">
        <v>283</v>
      </c>
      <c r="G126" s="77">
        <v>294</v>
      </c>
      <c r="H126" s="77">
        <v>294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9">
        <v>0</v>
      </c>
    </row>
    <row r="127" ht="15.15" spans="1:16">
      <c r="A127" s="75">
        <v>16</v>
      </c>
      <c r="B127" s="76" t="s">
        <v>72</v>
      </c>
      <c r="C127" s="77">
        <v>0</v>
      </c>
      <c r="D127" s="77">
        <v>461</v>
      </c>
      <c r="E127" s="77">
        <v>0</v>
      </c>
      <c r="F127" s="77">
        <v>461</v>
      </c>
      <c r="G127" s="77">
        <v>448</v>
      </c>
      <c r="H127" s="77">
        <v>448</v>
      </c>
      <c r="I127" s="77">
        <v>0</v>
      </c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77">
        <v>0</v>
      </c>
      <c r="P127" s="79">
        <v>0</v>
      </c>
    </row>
    <row r="128" ht="15.15" spans="1:16">
      <c r="A128" s="75">
        <v>17</v>
      </c>
      <c r="B128" s="76" t="s">
        <v>84</v>
      </c>
      <c r="C128" s="77">
        <v>0</v>
      </c>
      <c r="D128" s="77">
        <v>1391</v>
      </c>
      <c r="E128" s="77">
        <v>0</v>
      </c>
      <c r="F128" s="77">
        <v>1391</v>
      </c>
      <c r="G128" s="77">
        <v>1302</v>
      </c>
      <c r="H128" s="77">
        <v>1302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9">
        <v>0</v>
      </c>
    </row>
    <row r="129" ht="15.15" spans="1:16">
      <c r="A129" s="75">
        <v>18</v>
      </c>
      <c r="B129" s="76" t="s">
        <v>78</v>
      </c>
      <c r="C129" s="77">
        <v>0</v>
      </c>
      <c r="D129" s="77">
        <v>112</v>
      </c>
      <c r="E129" s="77">
        <v>0</v>
      </c>
      <c r="F129" s="77">
        <v>112</v>
      </c>
      <c r="G129" s="77">
        <v>112</v>
      </c>
      <c r="H129" s="77">
        <v>112</v>
      </c>
      <c r="I129" s="77">
        <v>0</v>
      </c>
      <c r="J129" s="77">
        <v>0</v>
      </c>
      <c r="K129" s="77">
        <v>0</v>
      </c>
      <c r="L129" s="77">
        <v>0</v>
      </c>
      <c r="M129" s="77">
        <v>0</v>
      </c>
      <c r="N129" s="77">
        <v>0</v>
      </c>
      <c r="O129" s="77">
        <v>0</v>
      </c>
      <c r="P129" s="79">
        <v>0</v>
      </c>
    </row>
    <row r="130" ht="15.15" spans="1:16">
      <c r="A130" s="72">
        <v>1</v>
      </c>
      <c r="B130" s="76" t="s">
        <v>77</v>
      </c>
      <c r="C130" s="74">
        <v>0</v>
      </c>
      <c r="D130" s="74">
        <v>913</v>
      </c>
      <c r="E130" s="74">
        <v>0</v>
      </c>
      <c r="F130" s="74">
        <v>913</v>
      </c>
      <c r="G130" s="74">
        <v>770</v>
      </c>
      <c r="H130" s="74">
        <v>770</v>
      </c>
      <c r="I130" s="74">
        <v>0</v>
      </c>
      <c r="J130" s="74">
        <v>0</v>
      </c>
      <c r="K130" s="74">
        <v>0</v>
      </c>
      <c r="L130" s="74">
        <v>0</v>
      </c>
      <c r="M130" s="74">
        <v>0</v>
      </c>
      <c r="N130" s="74">
        <v>0</v>
      </c>
      <c r="O130" s="74">
        <v>0</v>
      </c>
      <c r="P130" s="78">
        <v>0</v>
      </c>
    </row>
    <row r="131" ht="15.15" spans="1:16">
      <c r="A131" s="75">
        <v>2</v>
      </c>
      <c r="B131" s="76" t="s">
        <v>87</v>
      </c>
      <c r="C131" s="77">
        <v>0</v>
      </c>
      <c r="D131" s="77">
        <v>694</v>
      </c>
      <c r="E131" s="77">
        <v>0</v>
      </c>
      <c r="F131" s="77">
        <v>694</v>
      </c>
      <c r="G131" s="77">
        <v>680</v>
      </c>
      <c r="H131" s="77">
        <v>680</v>
      </c>
      <c r="I131" s="77">
        <v>0</v>
      </c>
      <c r="J131" s="77">
        <v>0</v>
      </c>
      <c r="K131" s="77">
        <v>0</v>
      </c>
      <c r="L131" s="77">
        <v>0</v>
      </c>
      <c r="M131" s="77">
        <v>0</v>
      </c>
      <c r="N131" s="77">
        <v>0</v>
      </c>
      <c r="O131" s="77">
        <v>0</v>
      </c>
      <c r="P131" s="79">
        <v>0</v>
      </c>
    </row>
    <row r="132" ht="15.15" spans="1:16">
      <c r="A132" s="75">
        <v>3</v>
      </c>
      <c r="B132" s="76" t="s">
        <v>86</v>
      </c>
      <c r="C132" s="77">
        <v>0</v>
      </c>
      <c r="D132" s="77">
        <v>709</v>
      </c>
      <c r="E132" s="77">
        <v>0</v>
      </c>
      <c r="F132" s="77">
        <v>709</v>
      </c>
      <c r="G132" s="77">
        <v>670</v>
      </c>
      <c r="H132" s="77">
        <v>670</v>
      </c>
      <c r="I132" s="77">
        <v>0</v>
      </c>
      <c r="J132" s="77">
        <v>0</v>
      </c>
      <c r="K132" s="77">
        <v>0</v>
      </c>
      <c r="L132" s="77">
        <v>0</v>
      </c>
      <c r="M132" s="77">
        <v>0</v>
      </c>
      <c r="N132" s="77">
        <v>0</v>
      </c>
      <c r="O132" s="77">
        <v>0</v>
      </c>
      <c r="P132" s="79">
        <v>0</v>
      </c>
    </row>
    <row r="133" ht="15.15" spans="1:16">
      <c r="A133" s="75">
        <v>4</v>
      </c>
      <c r="B133" s="76" t="s">
        <v>75</v>
      </c>
      <c r="C133" s="77">
        <v>0</v>
      </c>
      <c r="D133" s="77">
        <v>1106</v>
      </c>
      <c r="E133" s="77">
        <v>0</v>
      </c>
      <c r="F133" s="77">
        <v>1106</v>
      </c>
      <c r="G133" s="77">
        <v>1040</v>
      </c>
      <c r="H133" s="77">
        <v>1040</v>
      </c>
      <c r="I133" s="77">
        <v>0</v>
      </c>
      <c r="J133" s="77">
        <v>0</v>
      </c>
      <c r="K133" s="77">
        <v>0</v>
      </c>
      <c r="L133" s="77">
        <v>0</v>
      </c>
      <c r="M133" s="77">
        <v>0</v>
      </c>
      <c r="N133" s="77">
        <v>0</v>
      </c>
      <c r="O133" s="77">
        <v>0</v>
      </c>
      <c r="P133" s="79">
        <v>0</v>
      </c>
    </row>
    <row r="134" ht="15.15" spans="1:16">
      <c r="A134" s="75">
        <v>5</v>
      </c>
      <c r="B134" s="76" t="s">
        <v>82</v>
      </c>
      <c r="C134" s="77">
        <v>0</v>
      </c>
      <c r="D134" s="77">
        <v>550</v>
      </c>
      <c r="E134" s="77">
        <v>0</v>
      </c>
      <c r="F134" s="77">
        <v>550</v>
      </c>
      <c r="G134" s="77">
        <v>550</v>
      </c>
      <c r="H134" s="77">
        <v>550</v>
      </c>
      <c r="I134" s="77">
        <v>0</v>
      </c>
      <c r="J134" s="77">
        <v>0</v>
      </c>
      <c r="K134" s="77">
        <v>0</v>
      </c>
      <c r="L134" s="77">
        <v>0</v>
      </c>
      <c r="M134" s="77">
        <v>0</v>
      </c>
      <c r="N134" s="77">
        <v>0</v>
      </c>
      <c r="O134" s="77">
        <v>0</v>
      </c>
      <c r="P134" s="79">
        <v>0</v>
      </c>
    </row>
    <row r="135" ht="15.15" spans="1:16">
      <c r="A135" s="75">
        <v>6</v>
      </c>
      <c r="B135" s="76" t="s">
        <v>83</v>
      </c>
      <c r="C135" s="77">
        <v>0</v>
      </c>
      <c r="D135" s="77">
        <v>1277</v>
      </c>
      <c r="E135" s="77">
        <v>0</v>
      </c>
      <c r="F135" s="77">
        <v>1277</v>
      </c>
      <c r="G135" s="77">
        <v>1100</v>
      </c>
      <c r="H135" s="77">
        <v>1100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9">
        <v>0</v>
      </c>
    </row>
    <row r="136" ht="15.15" spans="1:16">
      <c r="A136" s="75">
        <v>7</v>
      </c>
      <c r="B136" s="76" t="s">
        <v>78</v>
      </c>
      <c r="C136" s="77">
        <v>0</v>
      </c>
      <c r="D136" s="77">
        <v>1279</v>
      </c>
      <c r="E136" s="77">
        <v>0</v>
      </c>
      <c r="F136" s="77">
        <v>1279</v>
      </c>
      <c r="G136" s="77">
        <v>1300</v>
      </c>
      <c r="H136" s="77">
        <v>1300</v>
      </c>
      <c r="I136" s="77">
        <v>0</v>
      </c>
      <c r="J136" s="77">
        <v>0</v>
      </c>
      <c r="K136" s="77">
        <v>0</v>
      </c>
      <c r="L136" s="77">
        <v>0</v>
      </c>
      <c r="M136" s="77">
        <v>0</v>
      </c>
      <c r="N136" s="77">
        <v>0</v>
      </c>
      <c r="O136" s="77">
        <v>0</v>
      </c>
      <c r="P136" s="79">
        <v>0</v>
      </c>
    </row>
    <row r="137" ht="15.15" spans="1:16">
      <c r="A137" s="75">
        <v>8</v>
      </c>
      <c r="B137" s="76" t="s">
        <v>74</v>
      </c>
      <c r="C137" s="77">
        <v>0</v>
      </c>
      <c r="D137" s="77">
        <v>1560</v>
      </c>
      <c r="E137" s="77">
        <v>0</v>
      </c>
      <c r="F137" s="77">
        <v>1560</v>
      </c>
      <c r="G137" s="77">
        <v>1370</v>
      </c>
      <c r="H137" s="77">
        <v>1370</v>
      </c>
      <c r="I137" s="77">
        <v>0</v>
      </c>
      <c r="J137" s="77">
        <v>0</v>
      </c>
      <c r="K137" s="77">
        <v>0</v>
      </c>
      <c r="L137" s="77">
        <v>0</v>
      </c>
      <c r="M137" s="77">
        <v>0</v>
      </c>
      <c r="N137" s="77">
        <v>0</v>
      </c>
      <c r="O137" s="77">
        <v>0</v>
      </c>
      <c r="P137" s="79">
        <v>0</v>
      </c>
    </row>
    <row r="138" ht="15.15" spans="1:16">
      <c r="A138" s="75">
        <v>9</v>
      </c>
      <c r="B138" s="76" t="s">
        <v>80</v>
      </c>
      <c r="C138" s="77">
        <v>0</v>
      </c>
      <c r="D138" s="77">
        <v>782</v>
      </c>
      <c r="E138" s="77">
        <v>0</v>
      </c>
      <c r="F138" s="77">
        <v>782</v>
      </c>
      <c r="G138" s="77">
        <v>720</v>
      </c>
      <c r="H138" s="77">
        <v>720</v>
      </c>
      <c r="I138" s="77">
        <v>0</v>
      </c>
      <c r="J138" s="77">
        <v>0</v>
      </c>
      <c r="K138" s="77">
        <v>0</v>
      </c>
      <c r="L138" s="77">
        <v>0</v>
      </c>
      <c r="M138" s="77">
        <v>0</v>
      </c>
      <c r="N138" s="77">
        <v>0</v>
      </c>
      <c r="O138" s="77">
        <v>0</v>
      </c>
      <c r="P138" s="79">
        <v>0</v>
      </c>
    </row>
    <row r="139" ht="15.15" spans="1:16">
      <c r="A139" s="75">
        <v>10</v>
      </c>
      <c r="B139" s="76" t="s">
        <v>72</v>
      </c>
      <c r="C139" s="77">
        <v>0</v>
      </c>
      <c r="D139" s="77">
        <v>1458</v>
      </c>
      <c r="E139" s="77">
        <v>0</v>
      </c>
      <c r="F139" s="77">
        <v>1458</v>
      </c>
      <c r="G139" s="77">
        <v>1240</v>
      </c>
      <c r="H139" s="77">
        <v>1240</v>
      </c>
      <c r="I139" s="77">
        <v>0</v>
      </c>
      <c r="J139" s="77">
        <v>0</v>
      </c>
      <c r="K139" s="77">
        <v>0</v>
      </c>
      <c r="L139" s="77">
        <v>0</v>
      </c>
      <c r="M139" s="77">
        <v>0</v>
      </c>
      <c r="N139" s="77">
        <v>0</v>
      </c>
      <c r="O139" s="77">
        <v>0</v>
      </c>
      <c r="P139" s="79">
        <v>0</v>
      </c>
    </row>
    <row r="140" ht="15.15" spans="1:16">
      <c r="A140" s="75">
        <v>11</v>
      </c>
      <c r="B140" s="76" t="s">
        <v>79</v>
      </c>
      <c r="C140" s="77">
        <v>0</v>
      </c>
      <c r="D140" s="77">
        <v>761</v>
      </c>
      <c r="E140" s="77">
        <v>0</v>
      </c>
      <c r="F140" s="77">
        <v>761</v>
      </c>
      <c r="G140" s="77">
        <v>720</v>
      </c>
      <c r="H140" s="77">
        <v>720</v>
      </c>
      <c r="I140" s="77">
        <v>0</v>
      </c>
      <c r="J140" s="77">
        <v>0</v>
      </c>
      <c r="K140" s="77">
        <v>0</v>
      </c>
      <c r="L140" s="77">
        <v>0</v>
      </c>
      <c r="M140" s="77">
        <v>0</v>
      </c>
      <c r="N140" s="77">
        <v>0</v>
      </c>
      <c r="O140" s="77">
        <v>0</v>
      </c>
      <c r="P140" s="79">
        <v>0</v>
      </c>
    </row>
    <row r="141" ht="15.15" spans="1:16">
      <c r="A141" s="75">
        <v>12</v>
      </c>
      <c r="B141" s="73" t="s">
        <v>85</v>
      </c>
      <c r="C141" s="77">
        <v>0</v>
      </c>
      <c r="D141" s="77">
        <v>2131</v>
      </c>
      <c r="E141" s="77">
        <v>0</v>
      </c>
      <c r="F141" s="77">
        <v>2131</v>
      </c>
      <c r="G141" s="77">
        <v>1860</v>
      </c>
      <c r="H141" s="77">
        <v>1860</v>
      </c>
      <c r="I141" s="77">
        <v>0</v>
      </c>
      <c r="J141" s="77">
        <v>0</v>
      </c>
      <c r="K141" s="77">
        <v>0</v>
      </c>
      <c r="L141" s="77">
        <v>0</v>
      </c>
      <c r="M141" s="77">
        <v>0</v>
      </c>
      <c r="N141" s="77">
        <v>0</v>
      </c>
      <c r="O141" s="77">
        <v>0</v>
      </c>
      <c r="P141" s="79">
        <v>0</v>
      </c>
    </row>
    <row r="142" ht="15.15" spans="1:16">
      <c r="A142" s="75">
        <v>13</v>
      </c>
      <c r="B142" s="76" t="s">
        <v>76</v>
      </c>
      <c r="C142" s="77">
        <v>0</v>
      </c>
      <c r="D142" s="77">
        <v>442</v>
      </c>
      <c r="E142" s="77">
        <v>0</v>
      </c>
      <c r="F142" s="77">
        <v>442</v>
      </c>
      <c r="G142" s="77">
        <v>370</v>
      </c>
      <c r="H142" s="77">
        <v>370</v>
      </c>
      <c r="I142" s="77">
        <v>0</v>
      </c>
      <c r="J142" s="77">
        <v>0</v>
      </c>
      <c r="K142" s="77">
        <v>0</v>
      </c>
      <c r="L142" s="77">
        <v>0</v>
      </c>
      <c r="M142" s="77">
        <v>0</v>
      </c>
      <c r="N142" s="77">
        <v>0</v>
      </c>
      <c r="O142" s="77">
        <v>0</v>
      </c>
      <c r="P142" s="79">
        <v>0</v>
      </c>
    </row>
    <row r="143" ht="15.15" spans="1:16">
      <c r="A143" s="75">
        <v>14</v>
      </c>
      <c r="B143" s="76" t="s">
        <v>81</v>
      </c>
      <c r="C143" s="77">
        <v>0</v>
      </c>
      <c r="D143" s="77">
        <v>960</v>
      </c>
      <c r="E143" s="77">
        <v>0</v>
      </c>
      <c r="F143" s="77">
        <v>960</v>
      </c>
      <c r="G143" s="77">
        <v>800</v>
      </c>
      <c r="H143" s="77">
        <v>800</v>
      </c>
      <c r="I143" s="77">
        <v>0</v>
      </c>
      <c r="J143" s="77">
        <v>0</v>
      </c>
      <c r="K143" s="77">
        <v>0</v>
      </c>
      <c r="L143" s="77">
        <v>0</v>
      </c>
      <c r="M143" s="77">
        <v>0</v>
      </c>
      <c r="N143" s="77">
        <v>0</v>
      </c>
      <c r="O143" s="77">
        <v>0</v>
      </c>
      <c r="P143" s="79">
        <v>0</v>
      </c>
    </row>
    <row r="144" ht="15.15" spans="1:16">
      <c r="A144" s="75">
        <v>15</v>
      </c>
      <c r="B144" s="76" t="s">
        <v>71</v>
      </c>
      <c r="C144" s="77">
        <v>0</v>
      </c>
      <c r="D144" s="77">
        <v>1610</v>
      </c>
      <c r="E144" s="77">
        <v>0</v>
      </c>
      <c r="F144" s="77">
        <v>1610</v>
      </c>
      <c r="G144" s="77">
        <v>1360</v>
      </c>
      <c r="H144" s="77">
        <v>1360</v>
      </c>
      <c r="I144" s="77">
        <v>0</v>
      </c>
      <c r="J144" s="77">
        <v>0</v>
      </c>
      <c r="K144" s="77">
        <v>0</v>
      </c>
      <c r="L144" s="77">
        <v>0</v>
      </c>
      <c r="M144" s="77">
        <v>0</v>
      </c>
      <c r="N144" s="77">
        <v>0</v>
      </c>
      <c r="O144" s="77">
        <v>0</v>
      </c>
      <c r="P144" s="79">
        <v>0</v>
      </c>
    </row>
    <row r="145" ht="15.15" spans="1:16">
      <c r="A145" s="75">
        <v>16</v>
      </c>
      <c r="B145" s="76" t="s">
        <v>84</v>
      </c>
      <c r="C145" s="77">
        <v>0</v>
      </c>
      <c r="D145" s="77">
        <v>675</v>
      </c>
      <c r="E145" s="77">
        <v>0</v>
      </c>
      <c r="F145" s="77">
        <v>675</v>
      </c>
      <c r="G145" s="77">
        <v>630</v>
      </c>
      <c r="H145" s="77">
        <v>630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9">
        <v>0</v>
      </c>
    </row>
    <row r="146" ht="15.15" spans="1:16">
      <c r="A146" s="75">
        <v>17</v>
      </c>
      <c r="B146" s="76" t="s">
        <v>73</v>
      </c>
      <c r="C146" s="77">
        <v>0</v>
      </c>
      <c r="D146" s="77">
        <v>952</v>
      </c>
      <c r="E146" s="77">
        <v>0</v>
      </c>
      <c r="F146" s="77">
        <v>952</v>
      </c>
      <c r="G146" s="77">
        <v>820</v>
      </c>
      <c r="H146" s="77">
        <v>820</v>
      </c>
      <c r="I146" s="77">
        <v>0</v>
      </c>
      <c r="J146" s="77">
        <v>0</v>
      </c>
      <c r="K146" s="77">
        <v>0</v>
      </c>
      <c r="L146" s="77">
        <v>0</v>
      </c>
      <c r="M146" s="77">
        <v>0</v>
      </c>
      <c r="N146" s="77">
        <v>0</v>
      </c>
      <c r="O146" s="77">
        <v>0</v>
      </c>
      <c r="P146" s="79">
        <v>0</v>
      </c>
    </row>
    <row r="147" ht="15.15" spans="1:16">
      <c r="A147" s="72">
        <v>1</v>
      </c>
      <c r="B147" s="76" t="s">
        <v>82</v>
      </c>
      <c r="C147" s="74">
        <v>0</v>
      </c>
      <c r="D147" s="74">
        <v>300</v>
      </c>
      <c r="E147" s="74">
        <v>0</v>
      </c>
      <c r="F147" s="74">
        <v>300</v>
      </c>
      <c r="G147" s="74">
        <v>300</v>
      </c>
      <c r="H147" s="74">
        <v>300</v>
      </c>
      <c r="I147" s="74">
        <v>0</v>
      </c>
      <c r="J147" s="74">
        <v>0</v>
      </c>
      <c r="K147" s="74">
        <v>0</v>
      </c>
      <c r="L147" s="74">
        <v>0</v>
      </c>
      <c r="M147" s="74">
        <v>0</v>
      </c>
      <c r="N147" s="74">
        <v>0</v>
      </c>
      <c r="O147" s="74">
        <v>0</v>
      </c>
      <c r="P147" s="78">
        <v>0</v>
      </c>
    </row>
    <row r="148" ht="15.15" spans="1:16">
      <c r="A148" s="75">
        <v>2</v>
      </c>
      <c r="B148" s="76" t="s">
        <v>74</v>
      </c>
      <c r="C148" s="77">
        <v>0</v>
      </c>
      <c r="D148" s="77">
        <v>434</v>
      </c>
      <c r="E148" s="77">
        <v>0</v>
      </c>
      <c r="F148" s="77">
        <v>434</v>
      </c>
      <c r="G148" s="77">
        <v>360</v>
      </c>
      <c r="H148" s="77">
        <v>360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0</v>
      </c>
      <c r="P148" s="79">
        <v>0</v>
      </c>
    </row>
    <row r="149" ht="15.15" spans="1:16">
      <c r="A149" s="75">
        <v>3</v>
      </c>
      <c r="B149" s="76" t="s">
        <v>77</v>
      </c>
      <c r="C149" s="77">
        <v>0</v>
      </c>
      <c r="D149" s="77">
        <v>236</v>
      </c>
      <c r="E149" s="77">
        <v>0</v>
      </c>
      <c r="F149" s="77">
        <v>236</v>
      </c>
      <c r="G149" s="77">
        <v>200</v>
      </c>
      <c r="H149" s="77">
        <v>200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79">
        <v>0</v>
      </c>
    </row>
    <row r="150" ht="15.15" spans="1:16">
      <c r="A150" s="75">
        <v>4</v>
      </c>
      <c r="B150" s="76" t="s">
        <v>78</v>
      </c>
      <c r="C150" s="77">
        <v>0</v>
      </c>
      <c r="D150" s="77">
        <v>289</v>
      </c>
      <c r="E150" s="77">
        <v>0</v>
      </c>
      <c r="F150" s="77">
        <v>289</v>
      </c>
      <c r="G150" s="77">
        <v>270</v>
      </c>
      <c r="H150" s="77">
        <v>270</v>
      </c>
      <c r="I150" s="77">
        <v>0</v>
      </c>
      <c r="J150" s="77">
        <v>0</v>
      </c>
      <c r="K150" s="77">
        <v>0</v>
      </c>
      <c r="L150" s="77">
        <v>0</v>
      </c>
      <c r="M150" s="77">
        <v>0</v>
      </c>
      <c r="N150" s="77">
        <v>0</v>
      </c>
      <c r="O150" s="77">
        <v>0</v>
      </c>
      <c r="P150" s="79">
        <v>0</v>
      </c>
    </row>
    <row r="151" ht="15.15" spans="1:16">
      <c r="A151" s="75">
        <v>5</v>
      </c>
      <c r="B151" s="76" t="s">
        <v>75</v>
      </c>
      <c r="C151" s="77">
        <v>0</v>
      </c>
      <c r="D151" s="77">
        <v>310</v>
      </c>
      <c r="E151" s="77">
        <v>0</v>
      </c>
      <c r="F151" s="77">
        <v>310</v>
      </c>
      <c r="G151" s="77">
        <v>300</v>
      </c>
      <c r="H151" s="77">
        <v>300</v>
      </c>
      <c r="I151" s="77">
        <v>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0</v>
      </c>
      <c r="P151" s="79">
        <v>0</v>
      </c>
    </row>
    <row r="152" ht="15.15" spans="1:16">
      <c r="A152" s="75">
        <v>6</v>
      </c>
      <c r="B152" s="76" t="s">
        <v>80</v>
      </c>
      <c r="C152" s="77">
        <v>0</v>
      </c>
      <c r="D152" s="77">
        <v>300</v>
      </c>
      <c r="E152" s="77">
        <v>0</v>
      </c>
      <c r="F152" s="77">
        <v>300</v>
      </c>
      <c r="G152" s="77">
        <v>290</v>
      </c>
      <c r="H152" s="77">
        <v>290</v>
      </c>
      <c r="I152" s="77">
        <v>0</v>
      </c>
      <c r="J152" s="77">
        <v>0</v>
      </c>
      <c r="K152" s="77">
        <v>0</v>
      </c>
      <c r="L152" s="77">
        <v>0</v>
      </c>
      <c r="M152" s="77">
        <v>0</v>
      </c>
      <c r="N152" s="77">
        <v>0</v>
      </c>
      <c r="O152" s="77">
        <v>0</v>
      </c>
      <c r="P152" s="79">
        <v>0</v>
      </c>
    </row>
    <row r="153" ht="15.15" spans="1:16">
      <c r="A153" s="75">
        <v>7</v>
      </c>
      <c r="B153" s="76" t="s">
        <v>71</v>
      </c>
      <c r="C153" s="77">
        <v>0</v>
      </c>
      <c r="D153" s="77">
        <v>355</v>
      </c>
      <c r="E153" s="77">
        <v>0</v>
      </c>
      <c r="F153" s="77">
        <v>355</v>
      </c>
      <c r="G153" s="77">
        <v>300</v>
      </c>
      <c r="H153" s="77">
        <v>300</v>
      </c>
      <c r="I153" s="77">
        <v>0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9">
        <v>0</v>
      </c>
    </row>
    <row r="154" ht="15.15" spans="1:16">
      <c r="A154" s="75">
        <v>8</v>
      </c>
      <c r="B154" s="76" t="s">
        <v>86</v>
      </c>
      <c r="C154" s="77">
        <v>0</v>
      </c>
      <c r="D154" s="77">
        <v>159</v>
      </c>
      <c r="E154" s="77">
        <v>0</v>
      </c>
      <c r="F154" s="77">
        <v>159</v>
      </c>
      <c r="G154" s="77">
        <v>150</v>
      </c>
      <c r="H154" s="77">
        <v>150</v>
      </c>
      <c r="I154" s="77">
        <v>0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0</v>
      </c>
      <c r="P154" s="79">
        <v>0</v>
      </c>
    </row>
    <row r="155" ht="15.15" spans="1:16">
      <c r="A155" s="75">
        <v>9</v>
      </c>
      <c r="B155" s="76" t="s">
        <v>83</v>
      </c>
      <c r="C155" s="77">
        <v>0</v>
      </c>
      <c r="D155" s="77">
        <v>1064</v>
      </c>
      <c r="E155" s="77">
        <v>0</v>
      </c>
      <c r="F155" s="77">
        <v>1064</v>
      </c>
      <c r="G155" s="77">
        <v>950</v>
      </c>
      <c r="H155" s="77">
        <v>950</v>
      </c>
      <c r="I155" s="77">
        <v>0</v>
      </c>
      <c r="J155" s="77">
        <v>0</v>
      </c>
      <c r="K155" s="77">
        <v>0</v>
      </c>
      <c r="L155" s="77">
        <v>0</v>
      </c>
      <c r="M155" s="77">
        <v>0</v>
      </c>
      <c r="N155" s="77">
        <v>0</v>
      </c>
      <c r="O155" s="77">
        <v>0</v>
      </c>
      <c r="P155" s="79">
        <v>0</v>
      </c>
    </row>
    <row r="156" ht="15.15" spans="1:16">
      <c r="A156" s="75">
        <v>10</v>
      </c>
      <c r="B156" s="76" t="s">
        <v>87</v>
      </c>
      <c r="C156" s="77">
        <v>0</v>
      </c>
      <c r="D156" s="77">
        <v>342</v>
      </c>
      <c r="E156" s="77">
        <v>0</v>
      </c>
      <c r="F156" s="77">
        <v>342</v>
      </c>
      <c r="G156" s="77">
        <v>360</v>
      </c>
      <c r="H156" s="77">
        <v>360</v>
      </c>
      <c r="I156" s="77">
        <v>0</v>
      </c>
      <c r="J156" s="77">
        <v>0</v>
      </c>
      <c r="K156" s="77">
        <v>0</v>
      </c>
      <c r="L156" s="77">
        <v>0</v>
      </c>
      <c r="M156" s="77">
        <v>0</v>
      </c>
      <c r="N156" s="77">
        <v>0</v>
      </c>
      <c r="O156" s="77">
        <v>0</v>
      </c>
      <c r="P156" s="79">
        <v>0</v>
      </c>
    </row>
    <row r="157" ht="15.15" spans="1:16">
      <c r="A157" s="75">
        <v>11</v>
      </c>
      <c r="B157" s="76" t="s">
        <v>84</v>
      </c>
      <c r="C157" s="77">
        <v>0</v>
      </c>
      <c r="D157" s="77">
        <v>355</v>
      </c>
      <c r="E157" s="77">
        <v>0</v>
      </c>
      <c r="F157" s="77">
        <v>355</v>
      </c>
      <c r="G157" s="77">
        <v>300</v>
      </c>
      <c r="H157" s="77">
        <v>300</v>
      </c>
      <c r="I157" s="77">
        <v>0</v>
      </c>
      <c r="J157" s="77">
        <v>0</v>
      </c>
      <c r="K157" s="77">
        <v>0</v>
      </c>
      <c r="L157" s="77">
        <v>0</v>
      </c>
      <c r="M157" s="77">
        <v>0</v>
      </c>
      <c r="N157" s="77">
        <v>0</v>
      </c>
      <c r="O157" s="77">
        <v>0</v>
      </c>
      <c r="P157" s="79">
        <v>0</v>
      </c>
    </row>
    <row r="158" ht="15.15" spans="1:16">
      <c r="A158" s="75">
        <v>12</v>
      </c>
      <c r="B158" s="76" t="s">
        <v>79</v>
      </c>
      <c r="C158" s="77">
        <v>0</v>
      </c>
      <c r="D158" s="77">
        <v>229</v>
      </c>
      <c r="E158" s="77">
        <v>0</v>
      </c>
      <c r="F158" s="77">
        <v>229</v>
      </c>
      <c r="G158" s="77">
        <v>220</v>
      </c>
      <c r="H158" s="77">
        <v>220</v>
      </c>
      <c r="I158" s="77">
        <v>0</v>
      </c>
      <c r="J158" s="77">
        <v>0</v>
      </c>
      <c r="K158" s="77">
        <v>0</v>
      </c>
      <c r="L158" s="77">
        <v>0</v>
      </c>
      <c r="M158" s="77">
        <v>0</v>
      </c>
      <c r="N158" s="77">
        <v>0</v>
      </c>
      <c r="O158" s="77">
        <v>0</v>
      </c>
      <c r="P158" s="79">
        <v>0</v>
      </c>
    </row>
    <row r="159" ht="15.15" spans="1:16">
      <c r="A159" s="75">
        <v>13</v>
      </c>
      <c r="B159" s="73" t="s">
        <v>85</v>
      </c>
      <c r="C159" s="77">
        <v>0</v>
      </c>
      <c r="D159" s="77">
        <v>2274</v>
      </c>
      <c r="E159" s="77">
        <v>0</v>
      </c>
      <c r="F159" s="77">
        <v>2274</v>
      </c>
      <c r="G159" s="77">
        <v>2000</v>
      </c>
      <c r="H159" s="77">
        <v>2000</v>
      </c>
      <c r="I159" s="77">
        <v>0</v>
      </c>
      <c r="J159" s="77">
        <v>0</v>
      </c>
      <c r="K159" s="77">
        <v>0</v>
      </c>
      <c r="L159" s="77">
        <v>0</v>
      </c>
      <c r="M159" s="77">
        <v>0</v>
      </c>
      <c r="N159" s="77">
        <v>0</v>
      </c>
      <c r="O159" s="77">
        <v>0</v>
      </c>
      <c r="P159" s="79">
        <v>0</v>
      </c>
    </row>
    <row r="160" ht="15.15" spans="1:16">
      <c r="A160" s="75">
        <v>14</v>
      </c>
      <c r="B160" s="76" t="s">
        <v>73</v>
      </c>
      <c r="C160" s="77">
        <v>0</v>
      </c>
      <c r="D160" s="77">
        <v>225</v>
      </c>
      <c r="E160" s="77">
        <v>0</v>
      </c>
      <c r="F160" s="77">
        <v>225</v>
      </c>
      <c r="G160" s="77">
        <v>180</v>
      </c>
      <c r="H160" s="77">
        <v>180</v>
      </c>
      <c r="I160" s="77">
        <v>0</v>
      </c>
      <c r="J160" s="77">
        <v>0</v>
      </c>
      <c r="K160" s="77">
        <v>0</v>
      </c>
      <c r="L160" s="77">
        <v>0</v>
      </c>
      <c r="M160" s="77">
        <v>0</v>
      </c>
      <c r="N160" s="77">
        <v>0</v>
      </c>
      <c r="O160" s="77">
        <v>0</v>
      </c>
      <c r="P160" s="79">
        <v>0</v>
      </c>
    </row>
    <row r="161" ht="15.15" spans="1:16">
      <c r="A161" s="75">
        <v>15</v>
      </c>
      <c r="B161" s="76" t="s">
        <v>72</v>
      </c>
      <c r="C161" s="77">
        <v>0</v>
      </c>
      <c r="D161" s="77">
        <v>558</v>
      </c>
      <c r="E161" s="77">
        <v>0</v>
      </c>
      <c r="F161" s="77">
        <v>558</v>
      </c>
      <c r="G161" s="77">
        <v>450</v>
      </c>
      <c r="H161" s="77">
        <v>450</v>
      </c>
      <c r="I161" s="77">
        <v>0</v>
      </c>
      <c r="J161" s="77">
        <v>0</v>
      </c>
      <c r="K161" s="77">
        <v>0</v>
      </c>
      <c r="L161" s="77">
        <v>0</v>
      </c>
      <c r="M161" s="77">
        <v>0</v>
      </c>
      <c r="N161" s="77">
        <v>0</v>
      </c>
      <c r="O161" s="77">
        <v>0</v>
      </c>
      <c r="P161" s="79">
        <v>0</v>
      </c>
    </row>
    <row r="162" ht="15.15" spans="1:16">
      <c r="A162" s="75">
        <v>16</v>
      </c>
      <c r="B162" s="76" t="s">
        <v>81</v>
      </c>
      <c r="C162" s="77">
        <v>0</v>
      </c>
      <c r="D162" s="77">
        <v>233</v>
      </c>
      <c r="E162" s="77">
        <v>0</v>
      </c>
      <c r="F162" s="77">
        <v>233</v>
      </c>
      <c r="G162" s="77">
        <v>200</v>
      </c>
      <c r="H162" s="77">
        <v>200</v>
      </c>
      <c r="I162" s="77">
        <v>0</v>
      </c>
      <c r="J162" s="77">
        <v>0</v>
      </c>
      <c r="K162" s="77">
        <v>0</v>
      </c>
      <c r="L162" s="77">
        <v>0</v>
      </c>
      <c r="M162" s="77">
        <v>0</v>
      </c>
      <c r="N162" s="77">
        <v>0</v>
      </c>
      <c r="O162" s="77">
        <v>0</v>
      </c>
      <c r="P162" s="79">
        <v>0</v>
      </c>
    </row>
    <row r="163" ht="15.15" spans="1:16">
      <c r="A163" s="75">
        <v>17</v>
      </c>
      <c r="B163" s="76" t="s">
        <v>76</v>
      </c>
      <c r="C163" s="77">
        <v>0</v>
      </c>
      <c r="D163" s="77">
        <v>204</v>
      </c>
      <c r="E163" s="77">
        <v>0</v>
      </c>
      <c r="F163" s="77">
        <v>204</v>
      </c>
      <c r="G163" s="77">
        <v>170</v>
      </c>
      <c r="H163" s="77">
        <v>170</v>
      </c>
      <c r="I163" s="77">
        <v>0</v>
      </c>
      <c r="J163" s="77">
        <v>0</v>
      </c>
      <c r="K163" s="77">
        <v>0</v>
      </c>
      <c r="L163" s="77">
        <v>0</v>
      </c>
      <c r="M163" s="77">
        <v>0</v>
      </c>
      <c r="N163" s="77">
        <v>0</v>
      </c>
      <c r="O163" s="77">
        <v>0</v>
      </c>
      <c r="P163" s="79">
        <v>0</v>
      </c>
    </row>
    <row r="164" ht="15.15" spans="1:16">
      <c r="A164" s="72">
        <v>1</v>
      </c>
      <c r="B164" s="76" t="s">
        <v>82</v>
      </c>
      <c r="C164" s="74">
        <v>0</v>
      </c>
      <c r="D164" s="74">
        <v>180</v>
      </c>
      <c r="E164" s="74">
        <v>0</v>
      </c>
      <c r="F164" s="74">
        <v>180</v>
      </c>
      <c r="G164" s="74">
        <v>180</v>
      </c>
      <c r="H164" s="74">
        <v>180</v>
      </c>
      <c r="I164" s="74">
        <v>0</v>
      </c>
      <c r="J164" s="74">
        <v>0</v>
      </c>
      <c r="K164" s="74">
        <v>0</v>
      </c>
      <c r="L164" s="74">
        <v>0</v>
      </c>
      <c r="M164" s="74">
        <v>0</v>
      </c>
      <c r="N164" s="74">
        <v>0</v>
      </c>
      <c r="O164" s="74">
        <v>0</v>
      </c>
      <c r="P164" s="78">
        <v>0</v>
      </c>
    </row>
    <row r="165" ht="15.15" spans="1:16">
      <c r="A165" s="75">
        <v>2</v>
      </c>
      <c r="B165" s="76" t="s">
        <v>74</v>
      </c>
      <c r="C165" s="77">
        <v>0</v>
      </c>
      <c r="D165" s="77">
        <v>216</v>
      </c>
      <c r="E165" s="77">
        <v>0</v>
      </c>
      <c r="F165" s="77">
        <v>216</v>
      </c>
      <c r="G165" s="77">
        <v>216</v>
      </c>
      <c r="H165" s="77">
        <v>216</v>
      </c>
      <c r="I165" s="77">
        <v>0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9">
        <v>0</v>
      </c>
    </row>
    <row r="166" ht="15.15" spans="1:16">
      <c r="A166" s="75">
        <v>3</v>
      </c>
      <c r="B166" s="76" t="s">
        <v>77</v>
      </c>
      <c r="C166" s="77">
        <v>0</v>
      </c>
      <c r="D166" s="77">
        <v>125</v>
      </c>
      <c r="E166" s="77">
        <v>0</v>
      </c>
      <c r="F166" s="77">
        <v>125</v>
      </c>
      <c r="G166" s="77">
        <v>126</v>
      </c>
      <c r="H166" s="77">
        <v>126</v>
      </c>
      <c r="I166" s="77">
        <v>0</v>
      </c>
      <c r="J166" s="77">
        <v>0</v>
      </c>
      <c r="K166" s="77">
        <v>0</v>
      </c>
      <c r="L166" s="77">
        <v>0</v>
      </c>
      <c r="M166" s="77">
        <v>0</v>
      </c>
      <c r="N166" s="77">
        <v>0</v>
      </c>
      <c r="O166" s="77">
        <v>0</v>
      </c>
      <c r="P166" s="79">
        <v>0</v>
      </c>
    </row>
    <row r="167" ht="15.15" spans="1:16">
      <c r="A167" s="75">
        <v>4</v>
      </c>
      <c r="B167" s="76" t="s">
        <v>78</v>
      </c>
      <c r="C167" s="77">
        <v>0</v>
      </c>
      <c r="D167" s="77">
        <v>151</v>
      </c>
      <c r="E167" s="77">
        <v>0</v>
      </c>
      <c r="F167" s="77">
        <v>151</v>
      </c>
      <c r="G167" s="77">
        <v>162</v>
      </c>
      <c r="H167" s="77">
        <v>162</v>
      </c>
      <c r="I167" s="77">
        <v>0</v>
      </c>
      <c r="J167" s="77">
        <v>0</v>
      </c>
      <c r="K167" s="77">
        <v>0</v>
      </c>
      <c r="L167" s="77">
        <v>0</v>
      </c>
      <c r="M167" s="77">
        <v>0</v>
      </c>
      <c r="N167" s="77">
        <v>0</v>
      </c>
      <c r="O167" s="77">
        <v>0</v>
      </c>
      <c r="P167" s="79">
        <v>0</v>
      </c>
    </row>
    <row r="168" ht="15.15" spans="1:16">
      <c r="A168" s="75">
        <v>5</v>
      </c>
      <c r="B168" s="76" t="s">
        <v>86</v>
      </c>
      <c r="C168" s="77">
        <v>0</v>
      </c>
      <c r="D168" s="77">
        <v>102</v>
      </c>
      <c r="E168" s="77">
        <v>0</v>
      </c>
      <c r="F168" s="77">
        <v>102</v>
      </c>
      <c r="G168" s="77">
        <v>108</v>
      </c>
      <c r="H168" s="77">
        <v>108</v>
      </c>
      <c r="I168" s="77">
        <v>0</v>
      </c>
      <c r="J168" s="77">
        <v>0</v>
      </c>
      <c r="K168" s="77">
        <v>0</v>
      </c>
      <c r="L168" s="77">
        <v>0</v>
      </c>
      <c r="M168" s="77">
        <v>0</v>
      </c>
      <c r="N168" s="77">
        <v>0</v>
      </c>
      <c r="O168" s="77">
        <v>0</v>
      </c>
      <c r="P168" s="79">
        <v>0</v>
      </c>
    </row>
    <row r="169" ht="15.15" spans="1:16">
      <c r="A169" s="75">
        <v>6</v>
      </c>
      <c r="B169" s="76" t="s">
        <v>71</v>
      </c>
      <c r="C169" s="77">
        <v>0</v>
      </c>
      <c r="D169" s="77">
        <v>162</v>
      </c>
      <c r="E169" s="77">
        <v>0</v>
      </c>
      <c r="F169" s="77">
        <v>162</v>
      </c>
      <c r="G169" s="77">
        <v>162</v>
      </c>
      <c r="H169" s="77">
        <v>162</v>
      </c>
      <c r="I169" s="77">
        <v>0</v>
      </c>
      <c r="J169" s="77">
        <v>0</v>
      </c>
      <c r="K169" s="77">
        <v>0</v>
      </c>
      <c r="L169" s="77">
        <v>0</v>
      </c>
      <c r="M169" s="77">
        <v>0</v>
      </c>
      <c r="N169" s="77">
        <v>0</v>
      </c>
      <c r="O169" s="77">
        <v>0</v>
      </c>
      <c r="P169" s="79">
        <v>0</v>
      </c>
    </row>
    <row r="170" ht="15.15" spans="1:16">
      <c r="A170" s="75">
        <v>7</v>
      </c>
      <c r="B170" s="76" t="s">
        <v>87</v>
      </c>
      <c r="C170" s="77">
        <v>0</v>
      </c>
      <c r="D170" s="77">
        <v>190</v>
      </c>
      <c r="E170" s="77">
        <v>0</v>
      </c>
      <c r="F170" s="77">
        <v>190</v>
      </c>
      <c r="G170" s="77">
        <v>180</v>
      </c>
      <c r="H170" s="77">
        <v>180</v>
      </c>
      <c r="I170" s="77">
        <v>0</v>
      </c>
      <c r="J170" s="77">
        <v>0</v>
      </c>
      <c r="K170" s="77">
        <v>0</v>
      </c>
      <c r="L170" s="77">
        <v>0</v>
      </c>
      <c r="M170" s="77">
        <v>0</v>
      </c>
      <c r="N170" s="77">
        <v>0</v>
      </c>
      <c r="O170" s="77">
        <v>0</v>
      </c>
      <c r="P170" s="79">
        <v>0</v>
      </c>
    </row>
    <row r="171" ht="15.15" spans="1:16">
      <c r="A171" s="75">
        <v>8</v>
      </c>
      <c r="B171" s="76" t="s">
        <v>75</v>
      </c>
      <c r="C171" s="77">
        <v>0</v>
      </c>
      <c r="D171" s="77">
        <v>162</v>
      </c>
      <c r="E171" s="77">
        <v>0</v>
      </c>
      <c r="F171" s="77">
        <v>162</v>
      </c>
      <c r="G171" s="77">
        <v>162</v>
      </c>
      <c r="H171" s="77">
        <v>162</v>
      </c>
      <c r="I171" s="77">
        <v>0</v>
      </c>
      <c r="J171" s="77">
        <v>0</v>
      </c>
      <c r="K171" s="77">
        <v>0</v>
      </c>
      <c r="L171" s="77">
        <v>0</v>
      </c>
      <c r="M171" s="77">
        <v>0</v>
      </c>
      <c r="N171" s="77">
        <v>0</v>
      </c>
      <c r="O171" s="77">
        <v>0</v>
      </c>
      <c r="P171" s="79">
        <v>0</v>
      </c>
    </row>
    <row r="172" ht="15.15" spans="1:16">
      <c r="A172" s="75">
        <v>9</v>
      </c>
      <c r="B172" s="73" t="s">
        <v>85</v>
      </c>
      <c r="C172" s="77">
        <v>0</v>
      </c>
      <c r="D172" s="77">
        <v>634</v>
      </c>
      <c r="E172" s="77">
        <v>0</v>
      </c>
      <c r="F172" s="77">
        <v>634</v>
      </c>
      <c r="G172" s="77">
        <v>618</v>
      </c>
      <c r="H172" s="77">
        <v>618</v>
      </c>
      <c r="I172" s="77">
        <v>0</v>
      </c>
      <c r="J172" s="77">
        <v>0</v>
      </c>
      <c r="K172" s="77">
        <v>0</v>
      </c>
      <c r="L172" s="77">
        <v>0</v>
      </c>
      <c r="M172" s="77">
        <v>0</v>
      </c>
      <c r="N172" s="77">
        <v>0</v>
      </c>
      <c r="O172" s="77">
        <v>0</v>
      </c>
      <c r="P172" s="79">
        <v>0</v>
      </c>
    </row>
    <row r="173" ht="15.15" spans="1:16">
      <c r="A173" s="75">
        <v>10</v>
      </c>
      <c r="B173" s="76" t="s">
        <v>83</v>
      </c>
      <c r="C173" s="77">
        <v>0</v>
      </c>
      <c r="D173" s="77">
        <v>340</v>
      </c>
      <c r="E173" s="77">
        <v>0</v>
      </c>
      <c r="F173" s="77">
        <v>340</v>
      </c>
      <c r="G173" s="77">
        <v>342</v>
      </c>
      <c r="H173" s="77">
        <v>342</v>
      </c>
      <c r="I173" s="77">
        <v>0</v>
      </c>
      <c r="J173" s="77">
        <v>0</v>
      </c>
      <c r="K173" s="77">
        <v>0</v>
      </c>
      <c r="L173" s="77">
        <v>0</v>
      </c>
      <c r="M173" s="77">
        <v>0</v>
      </c>
      <c r="N173" s="77">
        <v>0</v>
      </c>
      <c r="O173" s="77">
        <v>0</v>
      </c>
      <c r="P173" s="79">
        <v>0</v>
      </c>
    </row>
    <row r="174" ht="15.15" spans="1:16">
      <c r="A174" s="75">
        <v>11</v>
      </c>
      <c r="B174" s="76" t="s">
        <v>80</v>
      </c>
      <c r="C174" s="77">
        <v>0</v>
      </c>
      <c r="D174" s="77">
        <v>162</v>
      </c>
      <c r="E174" s="77">
        <v>0</v>
      </c>
      <c r="F174" s="77">
        <v>162</v>
      </c>
      <c r="G174" s="77">
        <v>162</v>
      </c>
      <c r="H174" s="77">
        <v>162</v>
      </c>
      <c r="I174" s="77">
        <v>0</v>
      </c>
      <c r="J174" s="77">
        <v>0</v>
      </c>
      <c r="K174" s="77">
        <v>0</v>
      </c>
      <c r="L174" s="77">
        <v>0</v>
      </c>
      <c r="M174" s="77">
        <v>0</v>
      </c>
      <c r="N174" s="77">
        <v>0</v>
      </c>
      <c r="O174" s="77">
        <v>0</v>
      </c>
      <c r="P174" s="79">
        <v>0</v>
      </c>
    </row>
    <row r="175" ht="15.15" spans="1:16">
      <c r="A175" s="75">
        <v>12</v>
      </c>
      <c r="B175" s="76" t="s">
        <v>84</v>
      </c>
      <c r="C175" s="77">
        <v>0</v>
      </c>
      <c r="D175" s="77">
        <v>180</v>
      </c>
      <c r="E175" s="77">
        <v>0</v>
      </c>
      <c r="F175" s="77">
        <v>180</v>
      </c>
      <c r="G175" s="77">
        <v>180</v>
      </c>
      <c r="H175" s="77">
        <v>180</v>
      </c>
      <c r="I175" s="77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0</v>
      </c>
      <c r="O175" s="77">
        <v>0</v>
      </c>
      <c r="P175" s="79">
        <v>0</v>
      </c>
    </row>
    <row r="176" ht="15.15" spans="1:16">
      <c r="A176" s="75">
        <v>13</v>
      </c>
      <c r="B176" s="76" t="s">
        <v>79</v>
      </c>
      <c r="C176" s="77">
        <v>0</v>
      </c>
      <c r="D176" s="77">
        <v>124</v>
      </c>
      <c r="E176" s="77">
        <v>0</v>
      </c>
      <c r="F176" s="77">
        <v>124</v>
      </c>
      <c r="G176" s="77">
        <v>126</v>
      </c>
      <c r="H176" s="77">
        <v>126</v>
      </c>
      <c r="I176" s="77">
        <v>0</v>
      </c>
      <c r="J176" s="77">
        <v>0</v>
      </c>
      <c r="K176" s="77">
        <v>0</v>
      </c>
      <c r="L176" s="77">
        <v>0</v>
      </c>
      <c r="M176" s="77">
        <v>0</v>
      </c>
      <c r="N176" s="77">
        <v>0</v>
      </c>
      <c r="O176" s="77">
        <v>0</v>
      </c>
      <c r="P176" s="79">
        <v>0</v>
      </c>
    </row>
    <row r="177" ht="15.15" spans="1:16">
      <c r="A177" s="75">
        <v>14</v>
      </c>
      <c r="B177" s="76" t="s">
        <v>73</v>
      </c>
      <c r="C177" s="77">
        <v>0</v>
      </c>
      <c r="D177" s="77">
        <v>90</v>
      </c>
      <c r="E177" s="77">
        <v>0</v>
      </c>
      <c r="F177" s="77">
        <v>90</v>
      </c>
      <c r="G177" s="77">
        <v>90</v>
      </c>
      <c r="H177" s="77">
        <v>90</v>
      </c>
      <c r="I177" s="77">
        <v>0</v>
      </c>
      <c r="J177" s="77">
        <v>0</v>
      </c>
      <c r="K177" s="77">
        <v>0</v>
      </c>
      <c r="L177" s="77">
        <v>0</v>
      </c>
      <c r="M177" s="77">
        <v>0</v>
      </c>
      <c r="N177" s="77">
        <v>0</v>
      </c>
      <c r="O177" s="77">
        <v>0</v>
      </c>
      <c r="P177" s="79">
        <v>0</v>
      </c>
    </row>
    <row r="178" ht="15.15" spans="1:16">
      <c r="A178" s="75">
        <v>15</v>
      </c>
      <c r="B178" s="76" t="s">
        <v>76</v>
      </c>
      <c r="C178" s="77">
        <v>0</v>
      </c>
      <c r="D178" s="77">
        <v>90</v>
      </c>
      <c r="E178" s="77">
        <v>0</v>
      </c>
      <c r="F178" s="77">
        <v>90</v>
      </c>
      <c r="G178" s="77">
        <v>90</v>
      </c>
      <c r="H178" s="77">
        <v>90</v>
      </c>
      <c r="I178" s="77">
        <v>0</v>
      </c>
      <c r="J178" s="77">
        <v>0</v>
      </c>
      <c r="K178" s="77">
        <v>0</v>
      </c>
      <c r="L178" s="77">
        <v>0</v>
      </c>
      <c r="M178" s="77">
        <v>0</v>
      </c>
      <c r="N178" s="77">
        <v>0</v>
      </c>
      <c r="O178" s="77">
        <v>0</v>
      </c>
      <c r="P178" s="79">
        <v>0</v>
      </c>
    </row>
    <row r="179" ht="15.15" spans="1:16">
      <c r="A179" s="75">
        <v>16</v>
      </c>
      <c r="B179" s="76" t="s">
        <v>81</v>
      </c>
      <c r="C179" s="77">
        <v>0</v>
      </c>
      <c r="D179" s="77">
        <v>126</v>
      </c>
      <c r="E179" s="77">
        <v>0</v>
      </c>
      <c r="F179" s="77">
        <v>126</v>
      </c>
      <c r="G179" s="77">
        <v>126</v>
      </c>
      <c r="H179" s="77">
        <v>126</v>
      </c>
      <c r="I179" s="77">
        <v>0</v>
      </c>
      <c r="J179" s="77">
        <v>0</v>
      </c>
      <c r="K179" s="77">
        <v>0</v>
      </c>
      <c r="L179" s="77">
        <v>0</v>
      </c>
      <c r="M179" s="77">
        <v>0</v>
      </c>
      <c r="N179" s="77">
        <v>0</v>
      </c>
      <c r="O179" s="77">
        <v>0</v>
      </c>
      <c r="P179" s="79">
        <v>0</v>
      </c>
    </row>
    <row r="180" ht="15.15" spans="1:16">
      <c r="A180" s="75">
        <v>17</v>
      </c>
      <c r="B180" s="76" t="s">
        <v>72</v>
      </c>
      <c r="C180" s="77">
        <v>0</v>
      </c>
      <c r="D180" s="77">
        <v>270</v>
      </c>
      <c r="E180" s="77">
        <v>0</v>
      </c>
      <c r="F180" s="77">
        <v>270</v>
      </c>
      <c r="G180" s="77">
        <v>270</v>
      </c>
      <c r="H180" s="77">
        <v>270</v>
      </c>
      <c r="I180" s="77">
        <v>0</v>
      </c>
      <c r="J180" s="77">
        <v>0</v>
      </c>
      <c r="K180" s="77">
        <v>0</v>
      </c>
      <c r="L180" s="77">
        <v>0</v>
      </c>
      <c r="M180" s="77">
        <v>0</v>
      </c>
      <c r="N180" s="77">
        <v>0</v>
      </c>
      <c r="O180" s="77">
        <v>0</v>
      </c>
      <c r="P180" s="79">
        <v>0</v>
      </c>
    </row>
    <row r="181" ht="15.15" spans="1:16">
      <c r="A181" s="75">
        <v>18</v>
      </c>
      <c r="B181" s="76" t="s">
        <v>57</v>
      </c>
      <c r="C181" s="77">
        <v>0</v>
      </c>
      <c r="D181" s="77">
        <v>16</v>
      </c>
      <c r="E181" s="77">
        <v>0</v>
      </c>
      <c r="F181" s="77">
        <v>16</v>
      </c>
      <c r="G181" s="77">
        <v>18</v>
      </c>
      <c r="H181" s="77">
        <v>18</v>
      </c>
      <c r="I181" s="77">
        <v>0</v>
      </c>
      <c r="J181" s="77">
        <v>0</v>
      </c>
      <c r="K181" s="77">
        <v>0</v>
      </c>
      <c r="L181" s="77">
        <v>0</v>
      </c>
      <c r="M181" s="77">
        <v>0</v>
      </c>
      <c r="N181" s="77">
        <v>0</v>
      </c>
      <c r="O181" s="77">
        <v>0</v>
      </c>
      <c r="P181" s="79">
        <v>0</v>
      </c>
    </row>
    <row r="182" ht="15.15" spans="1:16">
      <c r="A182" s="75">
        <v>19</v>
      </c>
      <c r="B182" s="76" t="s">
        <v>57</v>
      </c>
      <c r="C182" s="77">
        <v>0</v>
      </c>
      <c r="D182" s="77">
        <v>192</v>
      </c>
      <c r="E182" s="77">
        <v>0</v>
      </c>
      <c r="F182" s="77">
        <v>192</v>
      </c>
      <c r="G182" s="77">
        <v>192</v>
      </c>
      <c r="H182" s="77">
        <v>192</v>
      </c>
      <c r="I182" s="77">
        <v>0</v>
      </c>
      <c r="J182" s="77">
        <v>0</v>
      </c>
      <c r="K182" s="77">
        <v>0</v>
      </c>
      <c r="L182" s="77">
        <v>0</v>
      </c>
      <c r="M182" s="77">
        <v>0</v>
      </c>
      <c r="N182" s="77">
        <v>0</v>
      </c>
      <c r="O182" s="77">
        <v>0</v>
      </c>
      <c r="P182" s="79">
        <v>0</v>
      </c>
    </row>
    <row r="183" ht="15.15" spans="1:16">
      <c r="A183" s="72">
        <v>1</v>
      </c>
      <c r="B183" s="76" t="s">
        <v>82</v>
      </c>
      <c r="C183" s="74">
        <v>0</v>
      </c>
      <c r="D183" s="74">
        <v>2000</v>
      </c>
      <c r="E183" s="74">
        <v>0</v>
      </c>
      <c r="F183" s="74">
        <v>2000</v>
      </c>
      <c r="G183" s="74">
        <v>2000</v>
      </c>
      <c r="H183" s="74">
        <v>2000</v>
      </c>
      <c r="I183" s="74">
        <v>0</v>
      </c>
      <c r="J183" s="74">
        <v>0</v>
      </c>
      <c r="K183" s="74">
        <v>0</v>
      </c>
      <c r="L183" s="74">
        <v>0</v>
      </c>
      <c r="M183" s="74">
        <v>0</v>
      </c>
      <c r="N183" s="74">
        <v>0</v>
      </c>
      <c r="O183" s="74">
        <v>0</v>
      </c>
      <c r="P183" s="78">
        <v>0</v>
      </c>
    </row>
    <row r="184" ht="15.15" spans="1:16">
      <c r="A184" s="75">
        <v>2</v>
      </c>
      <c r="B184" s="76" t="s">
        <v>78</v>
      </c>
      <c r="C184" s="77">
        <v>0</v>
      </c>
      <c r="D184" s="77">
        <v>2249</v>
      </c>
      <c r="E184" s="77">
        <v>0</v>
      </c>
      <c r="F184" s="77">
        <v>2249</v>
      </c>
      <c r="G184" s="77">
        <v>2000</v>
      </c>
      <c r="H184" s="77">
        <v>2000</v>
      </c>
      <c r="I184" s="77">
        <v>0</v>
      </c>
      <c r="J184" s="77">
        <v>0</v>
      </c>
      <c r="K184" s="77">
        <v>0</v>
      </c>
      <c r="L184" s="77">
        <v>0</v>
      </c>
      <c r="M184" s="77">
        <v>0</v>
      </c>
      <c r="N184" s="77">
        <v>0</v>
      </c>
      <c r="O184" s="77">
        <v>0</v>
      </c>
      <c r="P184" s="79">
        <v>0</v>
      </c>
    </row>
    <row r="185" ht="15.15" spans="1:16">
      <c r="A185" s="75">
        <v>3</v>
      </c>
      <c r="B185" s="76" t="s">
        <v>74</v>
      </c>
      <c r="C185" s="77">
        <v>0</v>
      </c>
      <c r="D185" s="77">
        <v>2400</v>
      </c>
      <c r="E185" s="77">
        <v>0</v>
      </c>
      <c r="F185" s="77">
        <v>2400</v>
      </c>
      <c r="G185" s="77">
        <v>2000</v>
      </c>
      <c r="H185" s="77">
        <v>2000</v>
      </c>
      <c r="I185" s="77">
        <v>0</v>
      </c>
      <c r="J185" s="77">
        <v>0</v>
      </c>
      <c r="K185" s="77">
        <v>0</v>
      </c>
      <c r="L185" s="77">
        <v>0</v>
      </c>
      <c r="M185" s="77">
        <v>0</v>
      </c>
      <c r="N185" s="77">
        <v>0</v>
      </c>
      <c r="O185" s="77">
        <v>0</v>
      </c>
      <c r="P185" s="79">
        <v>0</v>
      </c>
    </row>
    <row r="186" ht="15.15" spans="1:16">
      <c r="A186" s="75">
        <v>4</v>
      </c>
      <c r="B186" s="76" t="s">
        <v>76</v>
      </c>
      <c r="C186" s="77">
        <v>0</v>
      </c>
      <c r="D186" s="77">
        <v>1200</v>
      </c>
      <c r="E186" s="77">
        <v>0</v>
      </c>
      <c r="F186" s="77">
        <v>1200</v>
      </c>
      <c r="G186" s="77">
        <v>1000</v>
      </c>
      <c r="H186" s="77">
        <v>1000</v>
      </c>
      <c r="I186" s="77">
        <v>0</v>
      </c>
      <c r="J186" s="77">
        <v>0</v>
      </c>
      <c r="K186" s="77">
        <v>0</v>
      </c>
      <c r="L186" s="77">
        <v>0</v>
      </c>
      <c r="M186" s="77">
        <v>0</v>
      </c>
      <c r="N186" s="77">
        <v>0</v>
      </c>
      <c r="O186" s="77">
        <v>0</v>
      </c>
      <c r="P186" s="79">
        <v>0</v>
      </c>
    </row>
    <row r="187" ht="15.15" spans="1:16">
      <c r="A187" s="75">
        <v>5</v>
      </c>
      <c r="B187" s="76" t="s">
        <v>77</v>
      </c>
      <c r="C187" s="77">
        <v>0</v>
      </c>
      <c r="D187" s="77">
        <v>1860</v>
      </c>
      <c r="E187" s="77">
        <v>0</v>
      </c>
      <c r="F187" s="77">
        <v>1860</v>
      </c>
      <c r="G187" s="77">
        <v>1500</v>
      </c>
      <c r="H187" s="77">
        <v>1500</v>
      </c>
      <c r="I187" s="77">
        <v>0</v>
      </c>
      <c r="J187" s="77">
        <v>0</v>
      </c>
      <c r="K187" s="77">
        <v>0</v>
      </c>
      <c r="L187" s="77">
        <v>0</v>
      </c>
      <c r="M187" s="77">
        <v>0</v>
      </c>
      <c r="N187" s="77">
        <v>0</v>
      </c>
      <c r="O187" s="77">
        <v>0</v>
      </c>
      <c r="P187" s="79">
        <v>0</v>
      </c>
    </row>
    <row r="188" ht="15.15" spans="1:16">
      <c r="A188" s="75">
        <v>6</v>
      </c>
      <c r="B188" s="76" t="s">
        <v>57</v>
      </c>
      <c r="C188" s="77">
        <v>0</v>
      </c>
      <c r="D188" s="77">
        <v>3754</v>
      </c>
      <c r="E188" s="77">
        <v>0</v>
      </c>
      <c r="F188" s="77">
        <v>3754</v>
      </c>
      <c r="G188" s="77">
        <v>3200</v>
      </c>
      <c r="H188" s="77">
        <v>3200</v>
      </c>
      <c r="I188" s="77">
        <v>0</v>
      </c>
      <c r="J188" s="77">
        <v>0</v>
      </c>
      <c r="K188" s="77">
        <v>0</v>
      </c>
      <c r="L188" s="77">
        <v>0</v>
      </c>
      <c r="M188" s="77">
        <v>0</v>
      </c>
      <c r="N188" s="77">
        <v>0</v>
      </c>
      <c r="O188" s="77">
        <v>0</v>
      </c>
      <c r="P188" s="79">
        <v>0</v>
      </c>
    </row>
    <row r="189" ht="15.15" spans="1:16">
      <c r="A189" s="75">
        <v>7</v>
      </c>
      <c r="B189" s="73" t="s">
        <v>85</v>
      </c>
      <c r="C189" s="77">
        <v>0</v>
      </c>
      <c r="D189" s="77">
        <v>4773</v>
      </c>
      <c r="E189" s="77">
        <v>0</v>
      </c>
      <c r="F189" s="77">
        <v>4773</v>
      </c>
      <c r="G189" s="77">
        <v>4000</v>
      </c>
      <c r="H189" s="77">
        <v>4000</v>
      </c>
      <c r="I189" s="77">
        <v>0</v>
      </c>
      <c r="J189" s="77">
        <v>0</v>
      </c>
      <c r="K189" s="77">
        <v>0</v>
      </c>
      <c r="L189" s="77">
        <v>0</v>
      </c>
      <c r="M189" s="77">
        <v>0</v>
      </c>
      <c r="N189" s="77">
        <v>0</v>
      </c>
      <c r="O189" s="77">
        <v>0</v>
      </c>
      <c r="P189" s="79">
        <v>0</v>
      </c>
    </row>
    <row r="190" ht="15.15" spans="1:16">
      <c r="A190" s="75">
        <v>8</v>
      </c>
      <c r="B190" s="76" t="s">
        <v>79</v>
      </c>
      <c r="C190" s="77">
        <v>0</v>
      </c>
      <c r="D190" s="77">
        <v>3534</v>
      </c>
      <c r="E190" s="77">
        <v>0</v>
      </c>
      <c r="F190" s="77">
        <v>3534</v>
      </c>
      <c r="G190" s="77">
        <v>3000</v>
      </c>
      <c r="H190" s="77">
        <v>3000</v>
      </c>
      <c r="I190" s="77">
        <v>0</v>
      </c>
      <c r="J190" s="77">
        <v>0</v>
      </c>
      <c r="K190" s="77">
        <v>0</v>
      </c>
      <c r="L190" s="77">
        <v>0</v>
      </c>
      <c r="M190" s="77">
        <v>0</v>
      </c>
      <c r="N190" s="77">
        <v>0</v>
      </c>
      <c r="O190" s="77">
        <v>0</v>
      </c>
      <c r="P190" s="79">
        <v>0</v>
      </c>
    </row>
    <row r="191" ht="15.15" spans="1:16">
      <c r="A191" s="75">
        <v>9</v>
      </c>
      <c r="B191" s="76" t="s">
        <v>83</v>
      </c>
      <c r="C191" s="77">
        <v>0</v>
      </c>
      <c r="D191" s="77">
        <v>3463</v>
      </c>
      <c r="E191" s="77">
        <v>0</v>
      </c>
      <c r="F191" s="77">
        <v>3463</v>
      </c>
      <c r="G191" s="77">
        <v>2800</v>
      </c>
      <c r="H191" s="77">
        <v>2800</v>
      </c>
      <c r="I191" s="77">
        <v>0</v>
      </c>
      <c r="J191" s="77">
        <v>0</v>
      </c>
      <c r="K191" s="77">
        <v>0</v>
      </c>
      <c r="L191" s="77">
        <v>0</v>
      </c>
      <c r="M191" s="77">
        <v>0</v>
      </c>
      <c r="N191" s="77">
        <v>0</v>
      </c>
      <c r="O191" s="77">
        <v>0</v>
      </c>
      <c r="P191" s="79">
        <v>0</v>
      </c>
    </row>
    <row r="192" ht="15.15" spans="1:16">
      <c r="A192" s="75">
        <v>10</v>
      </c>
      <c r="B192" s="76" t="s">
        <v>72</v>
      </c>
      <c r="C192" s="77">
        <v>0</v>
      </c>
      <c r="D192" s="77">
        <v>3730</v>
      </c>
      <c r="E192" s="77">
        <v>0</v>
      </c>
      <c r="F192" s="77">
        <v>3730</v>
      </c>
      <c r="G192" s="77">
        <v>3000</v>
      </c>
      <c r="H192" s="77">
        <v>3000</v>
      </c>
      <c r="I192" s="77">
        <v>0</v>
      </c>
      <c r="J192" s="77">
        <v>0</v>
      </c>
      <c r="K192" s="77">
        <v>0</v>
      </c>
      <c r="L192" s="77">
        <v>0</v>
      </c>
      <c r="M192" s="77">
        <v>0</v>
      </c>
      <c r="N192" s="77">
        <v>0</v>
      </c>
      <c r="O192" s="77">
        <v>0</v>
      </c>
      <c r="P192" s="79">
        <v>0</v>
      </c>
    </row>
    <row r="193" ht="15.15" spans="1:16">
      <c r="A193" s="75">
        <v>11</v>
      </c>
      <c r="B193" s="76" t="s">
        <v>80</v>
      </c>
      <c r="C193" s="77">
        <v>0</v>
      </c>
      <c r="D193" s="77">
        <v>874</v>
      </c>
      <c r="E193" s="77">
        <v>0</v>
      </c>
      <c r="F193" s="77">
        <v>871</v>
      </c>
      <c r="G193" s="77">
        <v>800</v>
      </c>
      <c r="H193" s="77">
        <v>800</v>
      </c>
      <c r="I193" s="77">
        <v>0</v>
      </c>
      <c r="J193" s="77">
        <v>0</v>
      </c>
      <c r="K193" s="77">
        <v>0</v>
      </c>
      <c r="L193" s="77">
        <v>0</v>
      </c>
      <c r="M193" s="77">
        <v>0</v>
      </c>
      <c r="N193" s="77">
        <v>0</v>
      </c>
      <c r="O193" s="77">
        <v>0</v>
      </c>
      <c r="P193" s="79">
        <v>0</v>
      </c>
    </row>
    <row r="194" ht="15.15" spans="1:16">
      <c r="A194" s="75">
        <v>12</v>
      </c>
      <c r="B194" s="76" t="s">
        <v>87</v>
      </c>
      <c r="C194" s="77">
        <v>0</v>
      </c>
      <c r="D194" s="77">
        <v>1781</v>
      </c>
      <c r="E194" s="77">
        <v>0</v>
      </c>
      <c r="F194" s="77">
        <v>1781</v>
      </c>
      <c r="G194" s="77">
        <v>1500</v>
      </c>
      <c r="H194" s="77">
        <v>500</v>
      </c>
      <c r="I194" s="77">
        <v>0</v>
      </c>
      <c r="J194" s="77">
        <v>0</v>
      </c>
      <c r="K194" s="77">
        <v>0</v>
      </c>
      <c r="L194" s="77">
        <v>0</v>
      </c>
      <c r="M194" s="77">
        <v>0</v>
      </c>
      <c r="N194" s="77">
        <v>0</v>
      </c>
      <c r="O194" s="77">
        <v>0</v>
      </c>
      <c r="P194" s="79">
        <v>0</v>
      </c>
    </row>
    <row r="195" ht="15.15" spans="1:16">
      <c r="A195" s="75">
        <v>13</v>
      </c>
      <c r="B195" s="76" t="s">
        <v>86</v>
      </c>
      <c r="C195" s="77">
        <v>0</v>
      </c>
      <c r="D195" s="77">
        <v>1000</v>
      </c>
      <c r="E195" s="77">
        <v>0</v>
      </c>
      <c r="F195" s="77">
        <v>1000</v>
      </c>
      <c r="G195" s="77">
        <v>1000</v>
      </c>
      <c r="H195" s="77">
        <v>940</v>
      </c>
      <c r="I195" s="77">
        <v>0</v>
      </c>
      <c r="J195" s="77">
        <v>0</v>
      </c>
      <c r="K195" s="77">
        <v>0</v>
      </c>
      <c r="L195" s="77">
        <v>0</v>
      </c>
      <c r="M195" s="77">
        <v>0</v>
      </c>
      <c r="N195" s="77">
        <v>0</v>
      </c>
      <c r="O195" s="77">
        <v>0</v>
      </c>
      <c r="P195" s="79">
        <v>0</v>
      </c>
    </row>
    <row r="196" ht="15.15" spans="1:16">
      <c r="A196" s="75">
        <v>14</v>
      </c>
      <c r="B196" s="76" t="s">
        <v>71</v>
      </c>
      <c r="C196" s="77">
        <v>0</v>
      </c>
      <c r="D196" s="77">
        <v>3782</v>
      </c>
      <c r="E196" s="77">
        <v>0</v>
      </c>
      <c r="F196" s="77">
        <v>3782</v>
      </c>
      <c r="G196" s="77">
        <v>3000</v>
      </c>
      <c r="H196" s="77">
        <v>3000</v>
      </c>
      <c r="I196" s="77">
        <v>0</v>
      </c>
      <c r="J196" s="77">
        <v>0</v>
      </c>
      <c r="K196" s="77">
        <v>0</v>
      </c>
      <c r="L196" s="77">
        <v>0</v>
      </c>
      <c r="M196" s="77">
        <v>0</v>
      </c>
      <c r="N196" s="77">
        <v>0</v>
      </c>
      <c r="O196" s="77">
        <v>0</v>
      </c>
      <c r="P196" s="79">
        <v>0</v>
      </c>
    </row>
    <row r="197" ht="15.15" spans="1:16">
      <c r="A197" s="75">
        <v>15</v>
      </c>
      <c r="B197" s="76" t="s">
        <v>73</v>
      </c>
      <c r="C197" s="77">
        <v>0</v>
      </c>
      <c r="D197" s="77">
        <v>1222</v>
      </c>
      <c r="E197" s="77">
        <v>0</v>
      </c>
      <c r="F197" s="77">
        <v>1222</v>
      </c>
      <c r="G197" s="77">
        <v>1000</v>
      </c>
      <c r="H197" s="77">
        <v>1000</v>
      </c>
      <c r="I197" s="77">
        <v>0</v>
      </c>
      <c r="J197" s="77">
        <v>0</v>
      </c>
      <c r="K197" s="77">
        <v>0</v>
      </c>
      <c r="L197" s="77">
        <v>0</v>
      </c>
      <c r="M197" s="77">
        <v>0</v>
      </c>
      <c r="N197" s="77">
        <v>0</v>
      </c>
      <c r="O197" s="77">
        <v>0</v>
      </c>
      <c r="P197" s="79">
        <v>0</v>
      </c>
    </row>
    <row r="198" ht="15.15" spans="1:16">
      <c r="A198" s="75">
        <v>16</v>
      </c>
      <c r="B198" s="76" t="s">
        <v>75</v>
      </c>
      <c r="C198" s="77">
        <v>0</v>
      </c>
      <c r="D198" s="77">
        <v>3260</v>
      </c>
      <c r="E198" s="77">
        <v>0</v>
      </c>
      <c r="F198" s="77">
        <v>3260</v>
      </c>
      <c r="G198" s="77">
        <v>3000</v>
      </c>
      <c r="H198" s="77">
        <v>2600</v>
      </c>
      <c r="I198" s="77">
        <v>0</v>
      </c>
      <c r="J198" s="77">
        <v>0</v>
      </c>
      <c r="K198" s="77">
        <v>0</v>
      </c>
      <c r="L198" s="77">
        <v>0</v>
      </c>
      <c r="M198" s="77">
        <v>0</v>
      </c>
      <c r="N198" s="77">
        <v>0</v>
      </c>
      <c r="O198" s="77">
        <v>0</v>
      </c>
      <c r="P198" s="79">
        <v>0</v>
      </c>
    </row>
    <row r="199" ht="15.15" spans="1:16">
      <c r="A199" s="75">
        <v>17</v>
      </c>
      <c r="B199" s="76" t="s">
        <v>84</v>
      </c>
      <c r="C199" s="77">
        <v>0</v>
      </c>
      <c r="D199" s="77">
        <v>2271</v>
      </c>
      <c r="E199" s="77">
        <v>0</v>
      </c>
      <c r="F199" s="77">
        <v>2271</v>
      </c>
      <c r="G199" s="77">
        <v>2000</v>
      </c>
      <c r="H199" s="77">
        <v>2000</v>
      </c>
      <c r="I199" s="77">
        <v>0</v>
      </c>
      <c r="J199" s="77">
        <v>0</v>
      </c>
      <c r="K199" s="77">
        <v>0</v>
      </c>
      <c r="L199" s="77">
        <v>0</v>
      </c>
      <c r="M199" s="77">
        <v>0</v>
      </c>
      <c r="N199" s="77">
        <v>0</v>
      </c>
      <c r="O199" s="77">
        <v>0</v>
      </c>
      <c r="P199" s="79">
        <v>0</v>
      </c>
    </row>
    <row r="200" ht="15.15" spans="1:16">
      <c r="A200" s="75">
        <v>18</v>
      </c>
      <c r="B200" s="76" t="s">
        <v>81</v>
      </c>
      <c r="C200" s="77">
        <v>0</v>
      </c>
      <c r="D200" s="77">
        <v>1440</v>
      </c>
      <c r="E200" s="77">
        <v>0</v>
      </c>
      <c r="F200" s="77">
        <v>1440</v>
      </c>
      <c r="G200" s="77">
        <v>1200</v>
      </c>
      <c r="H200" s="77">
        <v>1200</v>
      </c>
      <c r="I200" s="77">
        <v>0</v>
      </c>
      <c r="J200" s="77">
        <v>0</v>
      </c>
      <c r="K200" s="77">
        <v>0</v>
      </c>
      <c r="L200" s="77">
        <v>0</v>
      </c>
      <c r="M200" s="77">
        <v>0</v>
      </c>
      <c r="N200" s="77">
        <v>0</v>
      </c>
      <c r="O200" s="77">
        <v>0</v>
      </c>
      <c r="P200" s="79">
        <v>0</v>
      </c>
    </row>
    <row r="201" ht="15.15" spans="1:16">
      <c r="A201" s="72">
        <v>1</v>
      </c>
      <c r="B201" s="76" t="s">
        <v>74</v>
      </c>
      <c r="C201" s="74">
        <v>0</v>
      </c>
      <c r="D201" s="74">
        <v>84</v>
      </c>
      <c r="E201" s="74">
        <v>0</v>
      </c>
      <c r="F201" s="74">
        <v>84</v>
      </c>
      <c r="G201" s="74">
        <v>84</v>
      </c>
      <c r="H201" s="74">
        <v>84</v>
      </c>
      <c r="I201" s="74">
        <v>0</v>
      </c>
      <c r="J201" s="74">
        <v>0</v>
      </c>
      <c r="K201" s="74">
        <v>0</v>
      </c>
      <c r="L201" s="74">
        <v>0</v>
      </c>
      <c r="M201" s="74">
        <v>0</v>
      </c>
      <c r="N201" s="74">
        <v>0</v>
      </c>
      <c r="O201" s="74">
        <v>0</v>
      </c>
      <c r="P201" s="78">
        <v>0</v>
      </c>
    </row>
    <row r="202" ht="15.15" spans="1:16">
      <c r="A202" s="75">
        <v>2</v>
      </c>
      <c r="B202" s="76" t="s">
        <v>57</v>
      </c>
      <c r="C202" s="77">
        <v>0</v>
      </c>
      <c r="D202" s="77">
        <v>1536</v>
      </c>
      <c r="E202" s="77">
        <v>0</v>
      </c>
      <c r="F202" s="77">
        <v>1536</v>
      </c>
      <c r="G202" s="77">
        <v>1536</v>
      </c>
      <c r="H202" s="77">
        <v>1536</v>
      </c>
      <c r="I202" s="77">
        <v>0</v>
      </c>
      <c r="J202" s="77">
        <v>0</v>
      </c>
      <c r="K202" s="77">
        <v>0</v>
      </c>
      <c r="L202" s="77">
        <v>0</v>
      </c>
      <c r="M202" s="77">
        <v>0</v>
      </c>
      <c r="N202" s="77">
        <v>0</v>
      </c>
      <c r="O202" s="77">
        <v>0</v>
      </c>
      <c r="P202" s="79">
        <v>0</v>
      </c>
    </row>
    <row r="203" ht="15.15" spans="1:16">
      <c r="A203" s="75">
        <v>3</v>
      </c>
      <c r="B203" s="76" t="s">
        <v>77</v>
      </c>
      <c r="C203" s="77">
        <v>0</v>
      </c>
      <c r="D203" s="77">
        <v>56</v>
      </c>
      <c r="E203" s="77">
        <v>0</v>
      </c>
      <c r="F203" s="77">
        <v>56</v>
      </c>
      <c r="G203" s="77">
        <v>54</v>
      </c>
      <c r="H203" s="77">
        <v>54</v>
      </c>
      <c r="I203" s="77">
        <v>0</v>
      </c>
      <c r="J203" s="77">
        <v>0</v>
      </c>
      <c r="K203" s="77">
        <v>0</v>
      </c>
      <c r="L203" s="77">
        <v>0</v>
      </c>
      <c r="M203" s="77">
        <v>0</v>
      </c>
      <c r="N203" s="77">
        <v>0</v>
      </c>
      <c r="O203" s="77">
        <v>0</v>
      </c>
      <c r="P203" s="79">
        <v>0</v>
      </c>
    </row>
    <row r="204" ht="15.15" spans="1:16">
      <c r="A204" s="75">
        <v>4</v>
      </c>
      <c r="B204" s="76" t="s">
        <v>83</v>
      </c>
      <c r="C204" s="77">
        <v>0</v>
      </c>
      <c r="D204" s="77">
        <v>154</v>
      </c>
      <c r="E204" s="77">
        <v>0</v>
      </c>
      <c r="F204" s="77">
        <v>154</v>
      </c>
      <c r="G204" s="77">
        <v>156</v>
      </c>
      <c r="H204" s="77">
        <v>156</v>
      </c>
      <c r="I204" s="77">
        <v>0</v>
      </c>
      <c r="J204" s="77">
        <v>0</v>
      </c>
      <c r="K204" s="77">
        <v>0</v>
      </c>
      <c r="L204" s="77">
        <v>0</v>
      </c>
      <c r="M204" s="77">
        <v>0</v>
      </c>
      <c r="N204" s="77">
        <v>0</v>
      </c>
      <c r="O204" s="77">
        <v>0</v>
      </c>
      <c r="P204" s="79">
        <v>0</v>
      </c>
    </row>
    <row r="205" ht="15.15" spans="1:16">
      <c r="A205" s="75">
        <v>5</v>
      </c>
      <c r="B205" s="76" t="s">
        <v>73</v>
      </c>
      <c r="C205" s="77">
        <v>0</v>
      </c>
      <c r="D205" s="77">
        <v>17</v>
      </c>
      <c r="E205" s="77">
        <v>0</v>
      </c>
      <c r="F205" s="77">
        <v>17</v>
      </c>
      <c r="G205" s="77">
        <v>18</v>
      </c>
      <c r="H205" s="77">
        <v>18</v>
      </c>
      <c r="I205" s="77">
        <v>0</v>
      </c>
      <c r="J205" s="77">
        <v>0</v>
      </c>
      <c r="K205" s="77">
        <v>0</v>
      </c>
      <c r="L205" s="77">
        <v>0</v>
      </c>
      <c r="M205" s="77">
        <v>0</v>
      </c>
      <c r="N205" s="77">
        <v>0</v>
      </c>
      <c r="O205" s="77">
        <v>0</v>
      </c>
      <c r="P205" s="79">
        <v>0</v>
      </c>
    </row>
    <row r="206" ht="15.15" spans="1:16">
      <c r="A206" s="75">
        <v>6</v>
      </c>
      <c r="B206" s="76" t="s">
        <v>82</v>
      </c>
      <c r="C206" s="77">
        <v>0</v>
      </c>
      <c r="D206" s="77">
        <v>42</v>
      </c>
      <c r="E206" s="77">
        <v>0</v>
      </c>
      <c r="F206" s="77">
        <v>42</v>
      </c>
      <c r="G206" s="77">
        <v>42</v>
      </c>
      <c r="H206" s="77">
        <v>42</v>
      </c>
      <c r="I206" s="77">
        <v>0</v>
      </c>
      <c r="J206" s="77">
        <v>0</v>
      </c>
      <c r="K206" s="77">
        <v>0</v>
      </c>
      <c r="L206" s="77">
        <v>0</v>
      </c>
      <c r="M206" s="77">
        <v>0</v>
      </c>
      <c r="N206" s="77">
        <v>0</v>
      </c>
      <c r="O206" s="77">
        <v>0</v>
      </c>
      <c r="P206" s="79">
        <v>0</v>
      </c>
    </row>
    <row r="207" ht="15.15" spans="1:16">
      <c r="A207" s="75">
        <v>7</v>
      </c>
      <c r="B207" s="76" t="s">
        <v>80</v>
      </c>
      <c r="C207" s="77">
        <v>0</v>
      </c>
      <c r="D207" s="77">
        <v>12</v>
      </c>
      <c r="E207" s="77">
        <v>0</v>
      </c>
      <c r="F207" s="77">
        <v>12</v>
      </c>
      <c r="G207" s="77">
        <v>12</v>
      </c>
      <c r="H207" s="77">
        <v>12</v>
      </c>
      <c r="I207" s="77">
        <v>0</v>
      </c>
      <c r="J207" s="77">
        <v>0</v>
      </c>
      <c r="K207" s="77">
        <v>0</v>
      </c>
      <c r="L207" s="77">
        <v>0</v>
      </c>
      <c r="M207" s="77">
        <v>0</v>
      </c>
      <c r="N207" s="77">
        <v>0</v>
      </c>
      <c r="O207" s="77">
        <v>0</v>
      </c>
      <c r="P207" s="79">
        <v>0</v>
      </c>
    </row>
    <row r="208" ht="15.15" spans="1:16">
      <c r="A208" s="75">
        <v>8</v>
      </c>
      <c r="B208" s="76" t="s">
        <v>76</v>
      </c>
      <c r="C208" s="77">
        <v>0</v>
      </c>
      <c r="D208" s="77">
        <v>60</v>
      </c>
      <c r="E208" s="77">
        <v>0</v>
      </c>
      <c r="F208" s="77">
        <v>60</v>
      </c>
      <c r="G208" s="77">
        <v>60</v>
      </c>
      <c r="H208" s="77">
        <v>60</v>
      </c>
      <c r="I208" s="77">
        <v>0</v>
      </c>
      <c r="J208" s="77">
        <v>0</v>
      </c>
      <c r="K208" s="77">
        <v>0</v>
      </c>
      <c r="L208" s="77">
        <v>0</v>
      </c>
      <c r="M208" s="77">
        <v>0</v>
      </c>
      <c r="N208" s="77">
        <v>0</v>
      </c>
      <c r="O208" s="77">
        <v>0</v>
      </c>
      <c r="P208" s="79">
        <v>0</v>
      </c>
    </row>
    <row r="209" ht="15.15" spans="1:16">
      <c r="A209" s="75">
        <v>9</v>
      </c>
      <c r="B209" s="76" t="s">
        <v>84</v>
      </c>
      <c r="C209" s="77">
        <v>0</v>
      </c>
      <c r="D209" s="77">
        <v>237</v>
      </c>
      <c r="E209" s="77">
        <v>0</v>
      </c>
      <c r="F209" s="77">
        <v>237</v>
      </c>
      <c r="G209" s="77">
        <v>240</v>
      </c>
      <c r="H209" s="77">
        <v>240</v>
      </c>
      <c r="I209" s="77">
        <v>0</v>
      </c>
      <c r="J209" s="77">
        <v>0</v>
      </c>
      <c r="K209" s="77">
        <v>0</v>
      </c>
      <c r="L209" s="77">
        <v>0</v>
      </c>
      <c r="M209" s="77">
        <v>0</v>
      </c>
      <c r="N209" s="77">
        <v>0</v>
      </c>
      <c r="O209" s="77">
        <v>0</v>
      </c>
      <c r="P209" s="79">
        <v>0</v>
      </c>
    </row>
    <row r="210" ht="15.15" spans="1:16">
      <c r="A210" s="75">
        <v>10</v>
      </c>
      <c r="B210" s="76" t="s">
        <v>81</v>
      </c>
      <c r="C210" s="77">
        <v>0</v>
      </c>
      <c r="D210" s="77">
        <v>126</v>
      </c>
      <c r="E210" s="77">
        <v>0</v>
      </c>
      <c r="F210" s="77">
        <v>126</v>
      </c>
      <c r="G210" s="77">
        <v>126</v>
      </c>
      <c r="H210" s="77">
        <v>126</v>
      </c>
      <c r="I210" s="77">
        <v>0</v>
      </c>
      <c r="J210" s="77">
        <v>0</v>
      </c>
      <c r="K210" s="77">
        <v>0</v>
      </c>
      <c r="L210" s="77">
        <v>0</v>
      </c>
      <c r="M210" s="77">
        <v>0</v>
      </c>
      <c r="N210" s="77">
        <v>0</v>
      </c>
      <c r="O210" s="77">
        <v>0</v>
      </c>
      <c r="P210" s="79">
        <v>0</v>
      </c>
    </row>
    <row r="211" ht="15.15" spans="1:16">
      <c r="A211" s="75">
        <v>11</v>
      </c>
      <c r="B211" s="76" t="s">
        <v>86</v>
      </c>
      <c r="C211" s="77">
        <v>0</v>
      </c>
      <c r="D211" s="77">
        <v>104</v>
      </c>
      <c r="E211" s="77">
        <v>0</v>
      </c>
      <c r="F211" s="77">
        <v>104</v>
      </c>
      <c r="G211" s="77">
        <v>108</v>
      </c>
      <c r="H211" s="77">
        <v>108</v>
      </c>
      <c r="I211" s="77">
        <v>0</v>
      </c>
      <c r="J211" s="77">
        <v>0</v>
      </c>
      <c r="K211" s="77">
        <v>0</v>
      </c>
      <c r="L211" s="77">
        <v>0</v>
      </c>
      <c r="M211" s="77">
        <v>0</v>
      </c>
      <c r="N211" s="77">
        <v>0</v>
      </c>
      <c r="O211" s="77">
        <v>0</v>
      </c>
      <c r="P211" s="79">
        <v>0</v>
      </c>
    </row>
    <row r="212" ht="15.15" spans="1:16">
      <c r="A212" s="75">
        <v>12</v>
      </c>
      <c r="B212" s="76" t="s">
        <v>87</v>
      </c>
      <c r="C212" s="77">
        <v>0</v>
      </c>
      <c r="D212" s="77">
        <v>40</v>
      </c>
      <c r="E212" s="77">
        <v>0</v>
      </c>
      <c r="F212" s="77">
        <v>40</v>
      </c>
      <c r="G212" s="77">
        <v>48</v>
      </c>
      <c r="H212" s="77">
        <v>48</v>
      </c>
      <c r="I212" s="77">
        <v>0</v>
      </c>
      <c r="J212" s="77">
        <v>0</v>
      </c>
      <c r="K212" s="77">
        <v>0</v>
      </c>
      <c r="L212" s="77">
        <v>0</v>
      </c>
      <c r="M212" s="77">
        <v>0</v>
      </c>
      <c r="N212" s="77">
        <v>0</v>
      </c>
      <c r="O212" s="77">
        <v>0</v>
      </c>
      <c r="P212" s="79">
        <v>0</v>
      </c>
    </row>
    <row r="213" ht="15.15" spans="1:16">
      <c r="A213" s="75">
        <v>13</v>
      </c>
      <c r="B213" s="76" t="s">
        <v>72</v>
      </c>
      <c r="C213" s="77">
        <v>0</v>
      </c>
      <c r="D213" s="77">
        <v>174</v>
      </c>
      <c r="E213" s="77">
        <v>0</v>
      </c>
      <c r="F213" s="77">
        <v>174</v>
      </c>
      <c r="G213" s="77">
        <v>174</v>
      </c>
      <c r="H213" s="77">
        <v>174</v>
      </c>
      <c r="I213" s="77">
        <v>0</v>
      </c>
      <c r="J213" s="77">
        <v>0</v>
      </c>
      <c r="K213" s="77">
        <v>0</v>
      </c>
      <c r="L213" s="77">
        <v>0</v>
      </c>
      <c r="M213" s="77">
        <v>0</v>
      </c>
      <c r="N213" s="77">
        <v>0</v>
      </c>
      <c r="O213" s="77">
        <v>0</v>
      </c>
      <c r="P213" s="79">
        <v>0</v>
      </c>
    </row>
    <row r="214" ht="15.15" spans="1:16">
      <c r="A214" s="75">
        <v>14</v>
      </c>
      <c r="B214" s="76" t="s">
        <v>79</v>
      </c>
      <c r="C214" s="77">
        <v>0</v>
      </c>
      <c r="D214" s="77">
        <v>163</v>
      </c>
      <c r="E214" s="77">
        <v>0</v>
      </c>
      <c r="F214" s="77">
        <v>163</v>
      </c>
      <c r="G214" s="77">
        <v>162</v>
      </c>
      <c r="H214" s="77">
        <v>162</v>
      </c>
      <c r="I214" s="77">
        <v>0</v>
      </c>
      <c r="J214" s="77">
        <v>0</v>
      </c>
      <c r="K214" s="77">
        <v>0</v>
      </c>
      <c r="L214" s="77">
        <v>0</v>
      </c>
      <c r="M214" s="77">
        <v>0</v>
      </c>
      <c r="N214" s="77">
        <v>0</v>
      </c>
      <c r="O214" s="77">
        <v>0</v>
      </c>
      <c r="P214" s="79">
        <v>0</v>
      </c>
    </row>
    <row r="215" ht="15.15" spans="1:16">
      <c r="A215" s="75">
        <v>15</v>
      </c>
      <c r="B215" s="76" t="s">
        <v>75</v>
      </c>
      <c r="C215" s="77">
        <v>0</v>
      </c>
      <c r="D215" s="77">
        <v>145</v>
      </c>
      <c r="E215" s="77">
        <v>0</v>
      </c>
      <c r="F215" s="77">
        <v>145</v>
      </c>
      <c r="G215" s="77">
        <v>156</v>
      </c>
      <c r="H215" s="77">
        <v>156</v>
      </c>
      <c r="I215" s="77">
        <v>0</v>
      </c>
      <c r="J215" s="77">
        <v>0</v>
      </c>
      <c r="K215" s="77">
        <v>0</v>
      </c>
      <c r="L215" s="77">
        <v>0</v>
      </c>
      <c r="M215" s="77">
        <v>0</v>
      </c>
      <c r="N215" s="77">
        <v>0</v>
      </c>
      <c r="O215" s="77">
        <v>0</v>
      </c>
      <c r="P215" s="79">
        <v>0</v>
      </c>
    </row>
    <row r="216" ht="15.15" spans="1:16">
      <c r="A216" s="75">
        <v>16</v>
      </c>
      <c r="B216" s="76" t="s">
        <v>78</v>
      </c>
      <c r="C216" s="77">
        <v>0</v>
      </c>
      <c r="D216" s="77">
        <v>72</v>
      </c>
      <c r="E216" s="77">
        <v>0</v>
      </c>
      <c r="F216" s="77">
        <v>72</v>
      </c>
      <c r="G216" s="77">
        <v>84</v>
      </c>
      <c r="H216" s="77">
        <v>84</v>
      </c>
      <c r="I216" s="77">
        <v>0</v>
      </c>
      <c r="J216" s="77">
        <v>0</v>
      </c>
      <c r="K216" s="77">
        <v>0</v>
      </c>
      <c r="L216" s="77">
        <v>0</v>
      </c>
      <c r="M216" s="77">
        <v>0</v>
      </c>
      <c r="N216" s="77">
        <v>0</v>
      </c>
      <c r="O216" s="77">
        <v>0</v>
      </c>
      <c r="P216" s="79">
        <v>0</v>
      </c>
    </row>
    <row r="217" ht="15.15" spans="1:16">
      <c r="A217" s="75">
        <v>17</v>
      </c>
      <c r="B217" s="76" t="s">
        <v>71</v>
      </c>
      <c r="C217" s="77">
        <v>0</v>
      </c>
      <c r="D217" s="77">
        <v>450</v>
      </c>
      <c r="E217" s="77">
        <v>0</v>
      </c>
      <c r="F217" s="77">
        <v>450</v>
      </c>
      <c r="G217" s="77">
        <v>450</v>
      </c>
      <c r="H217" s="77">
        <v>450</v>
      </c>
      <c r="I217" s="77">
        <v>0</v>
      </c>
      <c r="J217" s="77">
        <v>0</v>
      </c>
      <c r="K217" s="77">
        <v>0</v>
      </c>
      <c r="L217" s="77">
        <v>0</v>
      </c>
      <c r="M217" s="77">
        <v>0</v>
      </c>
      <c r="N217" s="77">
        <v>0</v>
      </c>
      <c r="O217" s="77">
        <v>0</v>
      </c>
      <c r="P217" s="79">
        <v>0</v>
      </c>
    </row>
    <row r="218" ht="15.15" spans="1:16">
      <c r="A218" s="72">
        <v>1</v>
      </c>
      <c r="B218" s="76" t="s">
        <v>80</v>
      </c>
      <c r="C218" s="74">
        <v>0</v>
      </c>
      <c r="D218" s="74">
        <v>529</v>
      </c>
      <c r="E218" s="74">
        <v>0</v>
      </c>
      <c r="F218" s="74">
        <v>529</v>
      </c>
      <c r="G218" s="74">
        <v>534</v>
      </c>
      <c r="H218" s="74">
        <v>534</v>
      </c>
      <c r="I218" s="74">
        <v>0</v>
      </c>
      <c r="J218" s="74">
        <v>0</v>
      </c>
      <c r="K218" s="74">
        <v>0</v>
      </c>
      <c r="L218" s="74">
        <v>0</v>
      </c>
      <c r="M218" s="74">
        <v>0</v>
      </c>
      <c r="N218" s="74">
        <v>0</v>
      </c>
      <c r="O218" s="74">
        <v>0</v>
      </c>
      <c r="P218" s="78">
        <v>0</v>
      </c>
    </row>
    <row r="219" ht="15.15" spans="1:16">
      <c r="A219" s="75">
        <v>2</v>
      </c>
      <c r="B219" s="76" t="s">
        <v>79</v>
      </c>
      <c r="C219" s="77">
        <v>0</v>
      </c>
      <c r="D219" s="77">
        <v>492</v>
      </c>
      <c r="E219" s="77">
        <v>0</v>
      </c>
      <c r="F219" s="77">
        <v>492</v>
      </c>
      <c r="G219" s="77">
        <v>510</v>
      </c>
      <c r="H219" s="77">
        <v>510</v>
      </c>
      <c r="I219" s="77">
        <v>0</v>
      </c>
      <c r="J219" s="77">
        <v>0</v>
      </c>
      <c r="K219" s="77">
        <v>0</v>
      </c>
      <c r="L219" s="77">
        <v>0</v>
      </c>
      <c r="M219" s="77">
        <v>0</v>
      </c>
      <c r="N219" s="77">
        <v>0</v>
      </c>
      <c r="O219" s="77">
        <v>0</v>
      </c>
      <c r="P219" s="79">
        <v>0</v>
      </c>
    </row>
    <row r="220" ht="15.15" spans="1:16">
      <c r="A220" s="75">
        <v>3</v>
      </c>
      <c r="B220" s="73" t="s">
        <v>85</v>
      </c>
      <c r="C220" s="77">
        <v>0</v>
      </c>
      <c r="D220" s="77">
        <v>2327</v>
      </c>
      <c r="E220" s="77">
        <v>0</v>
      </c>
      <c r="F220" s="77">
        <v>2327</v>
      </c>
      <c r="G220" s="77">
        <v>2328</v>
      </c>
      <c r="H220" s="77">
        <v>2328</v>
      </c>
      <c r="I220" s="77">
        <v>0</v>
      </c>
      <c r="J220" s="77">
        <v>0</v>
      </c>
      <c r="K220" s="77">
        <v>0</v>
      </c>
      <c r="L220" s="77">
        <v>0</v>
      </c>
      <c r="M220" s="77">
        <v>0</v>
      </c>
      <c r="N220" s="77">
        <v>0</v>
      </c>
      <c r="O220" s="77">
        <v>0</v>
      </c>
      <c r="P220" s="79">
        <v>0</v>
      </c>
    </row>
    <row r="221" ht="15.15" spans="1:16">
      <c r="A221" s="75">
        <v>4</v>
      </c>
      <c r="B221" s="76" t="s">
        <v>78</v>
      </c>
      <c r="C221" s="77">
        <v>0</v>
      </c>
      <c r="D221" s="77">
        <v>493</v>
      </c>
      <c r="E221" s="77">
        <v>0</v>
      </c>
      <c r="F221" s="77">
        <v>493</v>
      </c>
      <c r="G221" s="77">
        <v>588</v>
      </c>
      <c r="H221" s="77">
        <v>588</v>
      </c>
      <c r="I221" s="77">
        <v>0</v>
      </c>
      <c r="J221" s="77">
        <v>0</v>
      </c>
      <c r="K221" s="77">
        <v>0</v>
      </c>
      <c r="L221" s="77">
        <v>0</v>
      </c>
      <c r="M221" s="77">
        <v>0</v>
      </c>
      <c r="N221" s="77">
        <v>0</v>
      </c>
      <c r="O221" s="77">
        <v>0</v>
      </c>
      <c r="P221" s="79">
        <v>0</v>
      </c>
    </row>
    <row r="222" ht="15.15" spans="1:16">
      <c r="A222" s="75">
        <v>5</v>
      </c>
      <c r="B222" s="76" t="s">
        <v>82</v>
      </c>
      <c r="C222" s="77">
        <v>0</v>
      </c>
      <c r="D222" s="77">
        <v>366</v>
      </c>
      <c r="E222" s="77">
        <v>0</v>
      </c>
      <c r="F222" s="77">
        <v>366</v>
      </c>
      <c r="G222" s="77">
        <v>366</v>
      </c>
      <c r="H222" s="77">
        <v>366</v>
      </c>
      <c r="I222" s="77">
        <v>0</v>
      </c>
      <c r="J222" s="77">
        <v>0</v>
      </c>
      <c r="K222" s="77">
        <v>0</v>
      </c>
      <c r="L222" s="77">
        <v>0</v>
      </c>
      <c r="M222" s="77">
        <v>0</v>
      </c>
      <c r="N222" s="77">
        <v>0</v>
      </c>
      <c r="O222" s="77">
        <v>0</v>
      </c>
      <c r="P222" s="79">
        <v>0</v>
      </c>
    </row>
    <row r="223" ht="15.15" spans="1:16">
      <c r="A223" s="75">
        <v>6</v>
      </c>
      <c r="B223" s="76" t="s">
        <v>86</v>
      </c>
      <c r="C223" s="77">
        <v>0</v>
      </c>
      <c r="D223" s="77">
        <v>594</v>
      </c>
      <c r="E223" s="77">
        <v>0</v>
      </c>
      <c r="F223" s="77">
        <v>594</v>
      </c>
      <c r="G223" s="77">
        <v>594</v>
      </c>
      <c r="H223" s="77">
        <v>594</v>
      </c>
      <c r="I223" s="77">
        <v>0</v>
      </c>
      <c r="J223" s="77">
        <v>0</v>
      </c>
      <c r="K223" s="77">
        <v>0</v>
      </c>
      <c r="L223" s="77">
        <v>0</v>
      </c>
      <c r="M223" s="77">
        <v>0</v>
      </c>
      <c r="N223" s="77">
        <v>0</v>
      </c>
      <c r="O223" s="77">
        <v>0</v>
      </c>
      <c r="P223" s="79">
        <v>0</v>
      </c>
    </row>
    <row r="224" ht="15.15" spans="1:16">
      <c r="A224" s="75">
        <v>7</v>
      </c>
      <c r="B224" s="76" t="s">
        <v>77</v>
      </c>
      <c r="C224" s="77">
        <v>0</v>
      </c>
      <c r="D224" s="77">
        <v>540</v>
      </c>
      <c r="E224" s="77">
        <v>0</v>
      </c>
      <c r="F224" s="77">
        <v>540</v>
      </c>
      <c r="G224" s="77">
        <v>540</v>
      </c>
      <c r="H224" s="77">
        <v>540</v>
      </c>
      <c r="I224" s="77">
        <v>0</v>
      </c>
      <c r="J224" s="77">
        <v>0</v>
      </c>
      <c r="K224" s="77">
        <v>0</v>
      </c>
      <c r="L224" s="77">
        <v>0</v>
      </c>
      <c r="M224" s="77">
        <v>0</v>
      </c>
      <c r="N224" s="77">
        <v>0</v>
      </c>
      <c r="O224" s="77">
        <v>0</v>
      </c>
      <c r="P224" s="79">
        <v>0</v>
      </c>
    </row>
    <row r="225" ht="15.15" spans="1:16">
      <c r="A225" s="75">
        <v>8</v>
      </c>
      <c r="B225" s="76" t="s">
        <v>76</v>
      </c>
      <c r="C225" s="77">
        <v>0</v>
      </c>
      <c r="D225" s="77">
        <v>318</v>
      </c>
      <c r="E225" s="77">
        <v>0</v>
      </c>
      <c r="F225" s="77">
        <v>318</v>
      </c>
      <c r="G225" s="77">
        <v>318</v>
      </c>
      <c r="H225" s="77">
        <v>318</v>
      </c>
      <c r="I225" s="77">
        <v>0</v>
      </c>
      <c r="J225" s="77">
        <v>0</v>
      </c>
      <c r="K225" s="77">
        <v>0</v>
      </c>
      <c r="L225" s="77">
        <v>0</v>
      </c>
      <c r="M225" s="77">
        <v>0</v>
      </c>
      <c r="N225" s="77">
        <v>0</v>
      </c>
      <c r="O225" s="77">
        <v>0</v>
      </c>
      <c r="P225" s="79">
        <v>0</v>
      </c>
    </row>
    <row r="226" ht="15.15" spans="1:16">
      <c r="A226" s="75">
        <v>9</v>
      </c>
      <c r="B226" s="76" t="s">
        <v>83</v>
      </c>
      <c r="C226" s="77">
        <v>0</v>
      </c>
      <c r="D226" s="77">
        <v>905</v>
      </c>
      <c r="E226" s="77">
        <v>0</v>
      </c>
      <c r="F226" s="77">
        <v>905</v>
      </c>
      <c r="G226" s="77">
        <v>912</v>
      </c>
      <c r="H226" s="77">
        <v>912</v>
      </c>
      <c r="I226" s="77">
        <v>0</v>
      </c>
      <c r="J226" s="77">
        <v>0</v>
      </c>
      <c r="K226" s="77">
        <v>0</v>
      </c>
      <c r="L226" s="77">
        <v>0</v>
      </c>
      <c r="M226" s="77">
        <v>0</v>
      </c>
      <c r="N226" s="77">
        <v>0</v>
      </c>
      <c r="O226" s="77">
        <v>0</v>
      </c>
      <c r="P226" s="79">
        <v>0</v>
      </c>
    </row>
    <row r="227" ht="15.15" spans="1:16">
      <c r="A227" s="75">
        <v>10</v>
      </c>
      <c r="B227" s="76" t="s">
        <v>73</v>
      </c>
      <c r="C227" s="77">
        <v>0</v>
      </c>
      <c r="D227" s="77">
        <v>423</v>
      </c>
      <c r="E227" s="77">
        <v>0</v>
      </c>
      <c r="F227" s="77">
        <v>423</v>
      </c>
      <c r="G227" s="77">
        <v>426</v>
      </c>
      <c r="H227" s="77">
        <v>426</v>
      </c>
      <c r="I227" s="77">
        <v>0</v>
      </c>
      <c r="J227" s="77">
        <v>0</v>
      </c>
      <c r="K227" s="77">
        <v>0</v>
      </c>
      <c r="L227" s="77">
        <v>0</v>
      </c>
      <c r="M227" s="77">
        <v>0</v>
      </c>
      <c r="N227" s="77">
        <v>0</v>
      </c>
      <c r="O227" s="77">
        <v>0</v>
      </c>
      <c r="P227" s="79">
        <v>0</v>
      </c>
    </row>
    <row r="228" ht="15.15" spans="1:16">
      <c r="A228" s="75">
        <v>11</v>
      </c>
      <c r="B228" s="76" t="s">
        <v>74</v>
      </c>
      <c r="C228" s="77">
        <v>0</v>
      </c>
      <c r="D228" s="77">
        <v>636</v>
      </c>
      <c r="E228" s="77">
        <v>0</v>
      </c>
      <c r="F228" s="77">
        <v>636</v>
      </c>
      <c r="G228" s="77">
        <v>636</v>
      </c>
      <c r="H228" s="77">
        <v>636</v>
      </c>
      <c r="I228" s="77">
        <v>0</v>
      </c>
      <c r="J228" s="77">
        <v>0</v>
      </c>
      <c r="K228" s="77">
        <v>0</v>
      </c>
      <c r="L228" s="77">
        <v>0</v>
      </c>
      <c r="M228" s="77">
        <v>0</v>
      </c>
      <c r="N228" s="77">
        <v>0</v>
      </c>
      <c r="O228" s="77">
        <v>0</v>
      </c>
      <c r="P228" s="79">
        <v>0</v>
      </c>
    </row>
    <row r="229" ht="15.15" spans="1:16">
      <c r="A229" s="75">
        <v>12</v>
      </c>
      <c r="B229" s="76" t="s">
        <v>72</v>
      </c>
      <c r="C229" s="77">
        <v>0</v>
      </c>
      <c r="D229" s="77">
        <v>798</v>
      </c>
      <c r="E229" s="77">
        <v>0</v>
      </c>
      <c r="F229" s="77">
        <v>798</v>
      </c>
      <c r="G229" s="77">
        <v>798</v>
      </c>
      <c r="H229" s="77">
        <v>798</v>
      </c>
      <c r="I229" s="77">
        <v>0</v>
      </c>
      <c r="J229" s="77">
        <v>0</v>
      </c>
      <c r="K229" s="77">
        <v>0</v>
      </c>
      <c r="L229" s="77">
        <v>0</v>
      </c>
      <c r="M229" s="77">
        <v>0</v>
      </c>
      <c r="N229" s="77">
        <v>0</v>
      </c>
      <c r="O229" s="77">
        <v>0</v>
      </c>
      <c r="P229" s="79">
        <v>0</v>
      </c>
    </row>
    <row r="230" ht="15.15" spans="1:16">
      <c r="A230" s="75">
        <v>13</v>
      </c>
      <c r="B230" s="76" t="s">
        <v>84</v>
      </c>
      <c r="C230" s="77">
        <v>0</v>
      </c>
      <c r="D230" s="77">
        <v>533</v>
      </c>
      <c r="E230" s="77">
        <v>0</v>
      </c>
      <c r="F230" s="77">
        <v>533</v>
      </c>
      <c r="G230" s="77">
        <v>546</v>
      </c>
      <c r="H230" s="77">
        <v>546</v>
      </c>
      <c r="I230" s="77">
        <v>0</v>
      </c>
      <c r="J230" s="77">
        <v>0</v>
      </c>
      <c r="K230" s="77">
        <v>0</v>
      </c>
      <c r="L230" s="77">
        <v>0</v>
      </c>
      <c r="M230" s="77">
        <v>0</v>
      </c>
      <c r="N230" s="77">
        <v>0</v>
      </c>
      <c r="O230" s="77">
        <v>0</v>
      </c>
      <c r="P230" s="79">
        <v>0</v>
      </c>
    </row>
    <row r="231" ht="15.15" spans="1:16">
      <c r="A231" s="75">
        <v>14</v>
      </c>
      <c r="B231" s="76" t="s">
        <v>75</v>
      </c>
      <c r="C231" s="77">
        <v>0</v>
      </c>
      <c r="D231" s="77">
        <v>910</v>
      </c>
      <c r="E231" s="77">
        <v>0</v>
      </c>
      <c r="F231" s="77">
        <v>910</v>
      </c>
      <c r="G231" s="77">
        <v>894</v>
      </c>
      <c r="H231" s="77">
        <v>894</v>
      </c>
      <c r="I231" s="77">
        <v>0</v>
      </c>
      <c r="J231" s="77">
        <v>0</v>
      </c>
      <c r="K231" s="77">
        <v>0</v>
      </c>
      <c r="L231" s="77">
        <v>0</v>
      </c>
      <c r="M231" s="77">
        <v>0</v>
      </c>
      <c r="N231" s="77">
        <v>0</v>
      </c>
      <c r="O231" s="77">
        <v>0</v>
      </c>
      <c r="P231" s="79">
        <v>0</v>
      </c>
    </row>
    <row r="232" ht="15.15" spans="1:16">
      <c r="A232" s="75">
        <v>15</v>
      </c>
      <c r="B232" s="76" t="s">
        <v>71</v>
      </c>
      <c r="C232" s="77">
        <v>0</v>
      </c>
      <c r="D232" s="77">
        <v>914</v>
      </c>
      <c r="E232" s="77">
        <v>0</v>
      </c>
      <c r="F232" s="77">
        <v>914</v>
      </c>
      <c r="G232" s="77">
        <v>906</v>
      </c>
      <c r="H232" s="77">
        <v>906</v>
      </c>
      <c r="I232" s="77">
        <v>0</v>
      </c>
      <c r="J232" s="77">
        <v>0</v>
      </c>
      <c r="K232" s="77">
        <v>0</v>
      </c>
      <c r="L232" s="77">
        <v>0</v>
      </c>
      <c r="M232" s="77">
        <v>0</v>
      </c>
      <c r="N232" s="77">
        <v>0</v>
      </c>
      <c r="O232" s="77">
        <v>0</v>
      </c>
      <c r="P232" s="79">
        <v>0</v>
      </c>
    </row>
    <row r="233" ht="15.15" spans="1:16">
      <c r="A233" s="75">
        <v>16</v>
      </c>
      <c r="B233" s="76" t="s">
        <v>87</v>
      </c>
      <c r="C233" s="77">
        <v>0</v>
      </c>
      <c r="D233" s="77">
        <v>493</v>
      </c>
      <c r="E233" s="77">
        <v>0</v>
      </c>
      <c r="F233" s="77">
        <v>493</v>
      </c>
      <c r="G233" s="77">
        <v>492</v>
      </c>
      <c r="H233" s="77">
        <v>492</v>
      </c>
      <c r="I233" s="77">
        <v>0</v>
      </c>
      <c r="J233" s="77">
        <v>0</v>
      </c>
      <c r="K233" s="77">
        <v>0</v>
      </c>
      <c r="L233" s="77">
        <v>0</v>
      </c>
      <c r="M233" s="77">
        <v>0</v>
      </c>
      <c r="N233" s="77">
        <v>0</v>
      </c>
      <c r="O233" s="77">
        <v>0</v>
      </c>
      <c r="P233" s="79">
        <v>0</v>
      </c>
    </row>
    <row r="234" ht="15.15" spans="1:16">
      <c r="A234" s="75">
        <v>17</v>
      </c>
      <c r="B234" s="76" t="s">
        <v>81</v>
      </c>
      <c r="C234" s="77">
        <v>0</v>
      </c>
      <c r="D234" s="77">
        <v>312</v>
      </c>
      <c r="E234" s="77">
        <v>0</v>
      </c>
      <c r="F234" s="77">
        <v>312</v>
      </c>
      <c r="G234" s="77">
        <v>312</v>
      </c>
      <c r="H234" s="77">
        <v>312</v>
      </c>
      <c r="I234" s="77">
        <v>0</v>
      </c>
      <c r="J234" s="77">
        <v>0</v>
      </c>
      <c r="K234" s="77">
        <v>0</v>
      </c>
      <c r="L234" s="77">
        <v>0</v>
      </c>
      <c r="M234" s="77">
        <v>0</v>
      </c>
      <c r="N234" s="77">
        <v>0</v>
      </c>
      <c r="O234" s="77">
        <v>0</v>
      </c>
      <c r="P234" s="79">
        <v>0</v>
      </c>
    </row>
    <row r="235" ht="15.15" spans="1:16">
      <c r="A235" s="72">
        <v>1</v>
      </c>
      <c r="B235" s="76" t="s">
        <v>83</v>
      </c>
      <c r="C235" s="74">
        <v>0</v>
      </c>
      <c r="D235" s="74">
        <v>63</v>
      </c>
      <c r="E235" s="74">
        <v>0</v>
      </c>
      <c r="F235" s="74">
        <v>63</v>
      </c>
      <c r="G235" s="74">
        <v>63</v>
      </c>
      <c r="H235" s="74">
        <v>63</v>
      </c>
      <c r="I235" s="74">
        <v>0</v>
      </c>
      <c r="J235" s="74">
        <v>0</v>
      </c>
      <c r="K235" s="74">
        <v>0</v>
      </c>
      <c r="L235" s="74">
        <v>0</v>
      </c>
      <c r="M235" s="74">
        <v>0</v>
      </c>
      <c r="N235" s="74">
        <v>0</v>
      </c>
      <c r="O235" s="74">
        <v>0</v>
      </c>
      <c r="P235" s="78">
        <v>0</v>
      </c>
    </row>
    <row r="236" ht="15.15" spans="1:16">
      <c r="A236" s="75">
        <v>2</v>
      </c>
      <c r="B236" s="76" t="s">
        <v>71</v>
      </c>
      <c r="C236" s="77">
        <v>0</v>
      </c>
      <c r="D236" s="77">
        <v>20</v>
      </c>
      <c r="E236" s="77">
        <v>0</v>
      </c>
      <c r="F236" s="77">
        <v>20</v>
      </c>
      <c r="G236" s="77">
        <v>20</v>
      </c>
      <c r="H236" s="77">
        <v>20</v>
      </c>
      <c r="I236" s="77">
        <v>0</v>
      </c>
      <c r="J236" s="77">
        <v>0</v>
      </c>
      <c r="K236" s="77">
        <v>0</v>
      </c>
      <c r="L236" s="77">
        <v>0</v>
      </c>
      <c r="M236" s="77">
        <v>0</v>
      </c>
      <c r="N236" s="77">
        <v>0</v>
      </c>
      <c r="O236" s="77">
        <v>0</v>
      </c>
      <c r="P236" s="79">
        <v>0</v>
      </c>
    </row>
    <row r="237" ht="15.15" spans="1:16">
      <c r="A237" s="72">
        <v>1</v>
      </c>
      <c r="B237" s="73" t="s">
        <v>85</v>
      </c>
      <c r="C237" s="74">
        <v>107</v>
      </c>
      <c r="D237" s="74">
        <v>11789</v>
      </c>
      <c r="E237" s="74">
        <v>107</v>
      </c>
      <c r="F237" s="74">
        <v>11789</v>
      </c>
      <c r="G237" s="74">
        <v>10000</v>
      </c>
      <c r="H237" s="74">
        <v>9980</v>
      </c>
      <c r="I237" s="74">
        <v>0</v>
      </c>
      <c r="J237" s="74">
        <v>20</v>
      </c>
      <c r="K237" s="74">
        <v>0</v>
      </c>
      <c r="L237" s="74">
        <v>0</v>
      </c>
      <c r="M237" s="74">
        <v>0</v>
      </c>
      <c r="N237" s="74">
        <v>0</v>
      </c>
      <c r="O237" s="74">
        <v>0</v>
      </c>
      <c r="P237" s="78">
        <v>0</v>
      </c>
    </row>
    <row r="238" ht="15.15" spans="1:16">
      <c r="A238" s="75">
        <v>2</v>
      </c>
      <c r="B238" s="76" t="s">
        <v>82</v>
      </c>
      <c r="C238" s="77">
        <v>0</v>
      </c>
      <c r="D238" s="77">
        <v>480</v>
      </c>
      <c r="E238" s="77">
        <v>0</v>
      </c>
      <c r="F238" s="77">
        <v>480</v>
      </c>
      <c r="G238" s="77">
        <v>480</v>
      </c>
      <c r="H238" s="77">
        <v>480</v>
      </c>
      <c r="I238" s="77">
        <v>0</v>
      </c>
      <c r="J238" s="77">
        <v>0</v>
      </c>
      <c r="K238" s="77">
        <v>0</v>
      </c>
      <c r="L238" s="77">
        <v>0</v>
      </c>
      <c r="M238" s="77">
        <v>0</v>
      </c>
      <c r="N238" s="77">
        <v>0</v>
      </c>
      <c r="O238" s="77">
        <v>0</v>
      </c>
      <c r="P238" s="79">
        <v>0</v>
      </c>
    </row>
    <row r="239" ht="15.15" spans="1:16">
      <c r="A239" s="75">
        <v>3</v>
      </c>
      <c r="B239" s="76" t="s">
        <v>87</v>
      </c>
      <c r="C239" s="77">
        <v>0</v>
      </c>
      <c r="D239" s="77">
        <v>607</v>
      </c>
      <c r="E239" s="77">
        <v>0</v>
      </c>
      <c r="F239" s="77">
        <v>607</v>
      </c>
      <c r="G239" s="77">
        <v>500</v>
      </c>
      <c r="H239" s="77">
        <v>500</v>
      </c>
      <c r="I239" s="77">
        <v>0</v>
      </c>
      <c r="J239" s="77">
        <v>0</v>
      </c>
      <c r="K239" s="77">
        <v>0</v>
      </c>
      <c r="L239" s="77">
        <v>0</v>
      </c>
      <c r="M239" s="77">
        <v>0</v>
      </c>
      <c r="N239" s="77">
        <v>0</v>
      </c>
      <c r="O239" s="77">
        <v>0</v>
      </c>
      <c r="P239" s="79">
        <v>0</v>
      </c>
    </row>
    <row r="240" ht="15.15" spans="1:16">
      <c r="A240" s="75">
        <v>4</v>
      </c>
      <c r="B240" s="76" t="s">
        <v>80</v>
      </c>
      <c r="C240" s="77">
        <v>0</v>
      </c>
      <c r="D240" s="77">
        <v>647</v>
      </c>
      <c r="E240" s="77">
        <v>0</v>
      </c>
      <c r="F240" s="77">
        <v>647</v>
      </c>
      <c r="G240" s="77">
        <v>550</v>
      </c>
      <c r="H240" s="77">
        <v>550</v>
      </c>
      <c r="I240" s="77">
        <v>0</v>
      </c>
      <c r="J240" s="77">
        <v>0</v>
      </c>
      <c r="K240" s="77">
        <v>0</v>
      </c>
      <c r="L240" s="77">
        <v>0</v>
      </c>
      <c r="M240" s="77">
        <v>0</v>
      </c>
      <c r="N240" s="77">
        <v>0</v>
      </c>
      <c r="O240" s="77">
        <v>0</v>
      </c>
      <c r="P240" s="79">
        <v>0</v>
      </c>
    </row>
    <row r="241" ht="15.15" spans="1:16">
      <c r="A241" s="75">
        <v>5</v>
      </c>
      <c r="B241" s="76" t="s">
        <v>83</v>
      </c>
      <c r="C241" s="77">
        <v>0</v>
      </c>
      <c r="D241" s="77">
        <v>1103</v>
      </c>
      <c r="E241" s="77">
        <v>0</v>
      </c>
      <c r="F241" s="77">
        <v>1103</v>
      </c>
      <c r="G241" s="77">
        <v>920</v>
      </c>
      <c r="H241" s="77">
        <v>920</v>
      </c>
      <c r="I241" s="77">
        <v>0</v>
      </c>
      <c r="J241" s="77">
        <v>0</v>
      </c>
      <c r="K241" s="77">
        <v>0</v>
      </c>
      <c r="L241" s="77">
        <v>0</v>
      </c>
      <c r="M241" s="77">
        <v>0</v>
      </c>
      <c r="N241" s="77">
        <v>0</v>
      </c>
      <c r="O241" s="77">
        <v>0</v>
      </c>
      <c r="P241" s="79">
        <v>0</v>
      </c>
    </row>
    <row r="242" ht="15.15" spans="1:16">
      <c r="A242" s="75">
        <v>6</v>
      </c>
      <c r="B242" s="76" t="s">
        <v>79</v>
      </c>
      <c r="C242" s="77">
        <v>0</v>
      </c>
      <c r="D242" s="77">
        <v>720</v>
      </c>
      <c r="E242" s="77">
        <v>0</v>
      </c>
      <c r="F242" s="77">
        <v>720</v>
      </c>
      <c r="G242" s="77">
        <v>600</v>
      </c>
      <c r="H242" s="77">
        <v>600</v>
      </c>
      <c r="I242" s="77">
        <v>0</v>
      </c>
      <c r="J242" s="77">
        <v>0</v>
      </c>
      <c r="K242" s="77">
        <v>0</v>
      </c>
      <c r="L242" s="77">
        <v>0</v>
      </c>
      <c r="M242" s="77">
        <v>0</v>
      </c>
      <c r="N242" s="77">
        <v>0</v>
      </c>
      <c r="O242" s="77">
        <v>0</v>
      </c>
      <c r="P242" s="79">
        <v>0</v>
      </c>
    </row>
    <row r="243" ht="15.15" spans="1:16">
      <c r="A243" s="75">
        <v>7</v>
      </c>
      <c r="B243" s="76" t="s">
        <v>71</v>
      </c>
      <c r="C243" s="77">
        <v>0</v>
      </c>
      <c r="D243" s="77">
        <v>1117</v>
      </c>
      <c r="E243" s="77">
        <v>0</v>
      </c>
      <c r="F243" s="77">
        <v>1117</v>
      </c>
      <c r="G243" s="77">
        <v>900</v>
      </c>
      <c r="H243" s="77">
        <v>900</v>
      </c>
      <c r="I243" s="77">
        <v>0</v>
      </c>
      <c r="J243" s="77">
        <v>0</v>
      </c>
      <c r="K243" s="77">
        <v>0</v>
      </c>
      <c r="L243" s="77">
        <v>0</v>
      </c>
      <c r="M243" s="77">
        <v>0</v>
      </c>
      <c r="N243" s="77">
        <v>0</v>
      </c>
      <c r="O243" s="77">
        <v>0</v>
      </c>
      <c r="P243" s="79">
        <v>0</v>
      </c>
    </row>
    <row r="244" ht="15.15" spans="1:16">
      <c r="A244" s="75">
        <v>8</v>
      </c>
      <c r="B244" s="76" t="s">
        <v>72</v>
      </c>
      <c r="C244" s="77">
        <v>0</v>
      </c>
      <c r="D244" s="77">
        <v>996</v>
      </c>
      <c r="E244" s="77">
        <v>0</v>
      </c>
      <c r="F244" s="77">
        <v>996</v>
      </c>
      <c r="G244" s="77">
        <v>800</v>
      </c>
      <c r="H244" s="77">
        <v>800</v>
      </c>
      <c r="I244" s="77">
        <v>0</v>
      </c>
      <c r="J244" s="77">
        <v>0</v>
      </c>
      <c r="K244" s="77">
        <v>0</v>
      </c>
      <c r="L244" s="77">
        <v>0</v>
      </c>
      <c r="M244" s="77">
        <v>0</v>
      </c>
      <c r="N244" s="77">
        <v>0</v>
      </c>
      <c r="O244" s="77">
        <v>0</v>
      </c>
      <c r="P244" s="79">
        <v>0</v>
      </c>
    </row>
    <row r="245" ht="15.15" spans="1:16">
      <c r="A245" s="75">
        <v>9</v>
      </c>
      <c r="B245" s="76" t="s">
        <v>73</v>
      </c>
      <c r="C245" s="77">
        <v>0</v>
      </c>
      <c r="D245" s="77">
        <v>677</v>
      </c>
      <c r="E245" s="77">
        <v>0</v>
      </c>
      <c r="F245" s="77">
        <v>677</v>
      </c>
      <c r="G245" s="77">
        <v>500</v>
      </c>
      <c r="H245" s="77">
        <v>500</v>
      </c>
      <c r="I245" s="77">
        <v>0</v>
      </c>
      <c r="J245" s="77">
        <v>0</v>
      </c>
      <c r="K245" s="77">
        <v>0</v>
      </c>
      <c r="L245" s="77">
        <v>0</v>
      </c>
      <c r="M245" s="77">
        <v>0</v>
      </c>
      <c r="N245" s="77">
        <v>0</v>
      </c>
      <c r="O245" s="77">
        <v>0</v>
      </c>
      <c r="P245" s="79">
        <v>0</v>
      </c>
    </row>
    <row r="246" ht="15.15" spans="1:16">
      <c r="A246" s="75">
        <v>10</v>
      </c>
      <c r="B246" s="76" t="s">
        <v>84</v>
      </c>
      <c r="C246" s="77">
        <v>0</v>
      </c>
      <c r="D246" s="77">
        <v>720</v>
      </c>
      <c r="E246" s="77">
        <v>0</v>
      </c>
      <c r="F246" s="77">
        <v>720</v>
      </c>
      <c r="G246" s="77">
        <v>600</v>
      </c>
      <c r="H246" s="77">
        <v>600</v>
      </c>
      <c r="I246" s="77">
        <v>0</v>
      </c>
      <c r="J246" s="77">
        <v>0</v>
      </c>
      <c r="K246" s="77">
        <v>0</v>
      </c>
      <c r="L246" s="77">
        <v>0</v>
      </c>
      <c r="M246" s="77">
        <v>0</v>
      </c>
      <c r="N246" s="77">
        <v>0</v>
      </c>
      <c r="O246" s="77">
        <v>0</v>
      </c>
      <c r="P246" s="79">
        <v>0</v>
      </c>
    </row>
    <row r="247" ht="15.15" spans="1:16">
      <c r="A247" s="75">
        <v>11</v>
      </c>
      <c r="B247" s="76" t="s">
        <v>78</v>
      </c>
      <c r="C247" s="77">
        <v>0</v>
      </c>
      <c r="D247" s="77">
        <v>728</v>
      </c>
      <c r="E247" s="77">
        <v>0</v>
      </c>
      <c r="F247" s="77">
        <v>728</v>
      </c>
      <c r="G247" s="77">
        <v>600</v>
      </c>
      <c r="H247" s="77">
        <v>600</v>
      </c>
      <c r="I247" s="77">
        <v>0</v>
      </c>
      <c r="J247" s="77">
        <v>0</v>
      </c>
      <c r="K247" s="77">
        <v>0</v>
      </c>
      <c r="L247" s="77">
        <v>0</v>
      </c>
      <c r="M247" s="77">
        <v>0</v>
      </c>
      <c r="N247" s="77">
        <v>0</v>
      </c>
      <c r="O247" s="77">
        <v>0</v>
      </c>
      <c r="P247" s="79">
        <v>0</v>
      </c>
    </row>
    <row r="248" ht="15.15" spans="1:16">
      <c r="A248" s="75">
        <v>12</v>
      </c>
      <c r="B248" s="76" t="s">
        <v>86</v>
      </c>
      <c r="C248" s="77">
        <v>0</v>
      </c>
      <c r="D248" s="77">
        <v>696</v>
      </c>
      <c r="E248" s="77">
        <v>0</v>
      </c>
      <c r="F248" s="77">
        <v>696</v>
      </c>
      <c r="G248" s="77">
        <v>600</v>
      </c>
      <c r="H248" s="77">
        <v>600</v>
      </c>
      <c r="I248" s="77">
        <v>0</v>
      </c>
      <c r="J248" s="77">
        <v>0</v>
      </c>
      <c r="K248" s="77">
        <v>0</v>
      </c>
      <c r="L248" s="77">
        <v>0</v>
      </c>
      <c r="M248" s="77">
        <v>0</v>
      </c>
      <c r="N248" s="77">
        <v>0</v>
      </c>
      <c r="O248" s="77">
        <v>0</v>
      </c>
      <c r="P248" s="79">
        <v>0</v>
      </c>
    </row>
    <row r="249" ht="15.15" spans="1:16">
      <c r="A249" s="75">
        <v>13</v>
      </c>
      <c r="B249" s="76" t="s">
        <v>75</v>
      </c>
      <c r="C249" s="77">
        <v>0</v>
      </c>
      <c r="D249" s="77">
        <v>1088</v>
      </c>
      <c r="E249" s="77">
        <v>0</v>
      </c>
      <c r="F249" s="77">
        <v>1088</v>
      </c>
      <c r="G249" s="77">
        <v>900</v>
      </c>
      <c r="H249" s="77">
        <v>900</v>
      </c>
      <c r="I249" s="77">
        <v>0</v>
      </c>
      <c r="J249" s="77">
        <v>0</v>
      </c>
      <c r="K249" s="77">
        <v>0</v>
      </c>
      <c r="L249" s="77">
        <v>0</v>
      </c>
      <c r="M249" s="77">
        <v>0</v>
      </c>
      <c r="N249" s="77">
        <v>0</v>
      </c>
      <c r="O249" s="77">
        <v>0</v>
      </c>
      <c r="P249" s="79">
        <v>0</v>
      </c>
    </row>
    <row r="250" ht="15.15" spans="1:16">
      <c r="A250" s="75">
        <v>14</v>
      </c>
      <c r="B250" s="76" t="s">
        <v>74</v>
      </c>
      <c r="C250" s="77">
        <v>0</v>
      </c>
      <c r="D250" s="77">
        <v>895</v>
      </c>
      <c r="E250" s="77">
        <v>0</v>
      </c>
      <c r="F250" s="77">
        <v>895</v>
      </c>
      <c r="G250" s="77">
        <v>650</v>
      </c>
      <c r="H250" s="77">
        <v>650</v>
      </c>
      <c r="I250" s="77">
        <v>0</v>
      </c>
      <c r="J250" s="77">
        <v>0</v>
      </c>
      <c r="K250" s="77">
        <v>0</v>
      </c>
      <c r="L250" s="77">
        <v>0</v>
      </c>
      <c r="M250" s="77">
        <v>0</v>
      </c>
      <c r="N250" s="77">
        <v>0</v>
      </c>
      <c r="O250" s="77">
        <v>0</v>
      </c>
      <c r="P250" s="79">
        <v>0</v>
      </c>
    </row>
    <row r="251" ht="15.15" spans="1:16">
      <c r="A251" s="75">
        <v>15</v>
      </c>
      <c r="B251" s="76" t="s">
        <v>77</v>
      </c>
      <c r="C251" s="77">
        <v>0</v>
      </c>
      <c r="D251" s="77">
        <v>822</v>
      </c>
      <c r="E251" s="77">
        <v>0</v>
      </c>
      <c r="F251" s="77">
        <v>822</v>
      </c>
      <c r="G251" s="77">
        <v>600</v>
      </c>
      <c r="H251" s="77">
        <v>600</v>
      </c>
      <c r="I251" s="77">
        <v>0</v>
      </c>
      <c r="J251" s="77">
        <v>0</v>
      </c>
      <c r="K251" s="77">
        <v>0</v>
      </c>
      <c r="L251" s="77">
        <v>0</v>
      </c>
      <c r="M251" s="77">
        <v>0</v>
      </c>
      <c r="N251" s="77">
        <v>0</v>
      </c>
      <c r="O251" s="77">
        <v>0</v>
      </c>
      <c r="P251" s="79">
        <v>0</v>
      </c>
    </row>
    <row r="252" ht="15.15" spans="1:16">
      <c r="A252" s="75">
        <v>16</v>
      </c>
      <c r="B252" s="76" t="s">
        <v>81</v>
      </c>
      <c r="C252" s="77">
        <v>0</v>
      </c>
      <c r="D252" s="77">
        <v>480</v>
      </c>
      <c r="E252" s="77">
        <v>0</v>
      </c>
      <c r="F252" s="77">
        <v>480</v>
      </c>
      <c r="G252" s="77">
        <v>400</v>
      </c>
      <c r="H252" s="77">
        <v>400</v>
      </c>
      <c r="I252" s="77">
        <v>0</v>
      </c>
      <c r="J252" s="77">
        <v>0</v>
      </c>
      <c r="K252" s="77">
        <v>0</v>
      </c>
      <c r="L252" s="77">
        <v>0</v>
      </c>
      <c r="M252" s="77">
        <v>0</v>
      </c>
      <c r="N252" s="77">
        <v>0</v>
      </c>
      <c r="O252" s="77">
        <v>0</v>
      </c>
      <c r="P252" s="79">
        <v>0</v>
      </c>
    </row>
    <row r="253" ht="15.15" spans="1:16">
      <c r="A253" s="75">
        <v>17</v>
      </c>
      <c r="B253" s="76" t="s">
        <v>76</v>
      </c>
      <c r="C253" s="77">
        <v>0</v>
      </c>
      <c r="D253" s="77">
        <v>480</v>
      </c>
      <c r="E253" s="77">
        <v>0</v>
      </c>
      <c r="F253" s="77">
        <v>480</v>
      </c>
      <c r="G253" s="77">
        <v>400</v>
      </c>
      <c r="H253" s="77">
        <v>400</v>
      </c>
      <c r="I253" s="77">
        <v>0</v>
      </c>
      <c r="J253" s="77">
        <v>0</v>
      </c>
      <c r="K253" s="77">
        <v>0</v>
      </c>
      <c r="L253" s="77">
        <v>0</v>
      </c>
      <c r="M253" s="77">
        <v>0</v>
      </c>
      <c r="N253" s="77">
        <v>0</v>
      </c>
      <c r="O253" s="77">
        <v>0</v>
      </c>
      <c r="P253" s="79">
        <v>0</v>
      </c>
    </row>
    <row r="254" ht="15.15" spans="1:16">
      <c r="A254" s="72">
        <v>1</v>
      </c>
      <c r="B254" s="76" t="s">
        <v>82</v>
      </c>
      <c r="C254" s="74">
        <v>0</v>
      </c>
      <c r="D254" s="74">
        <v>5142</v>
      </c>
      <c r="E254" s="74">
        <v>0</v>
      </c>
      <c r="F254" s="74">
        <v>5142</v>
      </c>
      <c r="G254" s="74">
        <v>5130</v>
      </c>
      <c r="H254" s="74">
        <v>5130</v>
      </c>
      <c r="I254" s="74">
        <v>0</v>
      </c>
      <c r="J254" s="74">
        <v>0</v>
      </c>
      <c r="K254" s="74">
        <v>0</v>
      </c>
      <c r="L254" s="74">
        <v>0</v>
      </c>
      <c r="M254" s="74">
        <v>0</v>
      </c>
      <c r="N254" s="74">
        <v>0</v>
      </c>
      <c r="O254" s="74">
        <v>0</v>
      </c>
      <c r="P254" s="78">
        <v>0</v>
      </c>
    </row>
    <row r="255" ht="15.15" spans="1:16">
      <c r="A255" s="75">
        <v>2</v>
      </c>
      <c r="B255" s="76" t="s">
        <v>72</v>
      </c>
      <c r="C255" s="77">
        <v>0</v>
      </c>
      <c r="D255" s="77">
        <v>6584</v>
      </c>
      <c r="E255" s="77">
        <v>0</v>
      </c>
      <c r="F255" s="77">
        <v>6584</v>
      </c>
      <c r="G255" s="77">
        <v>6600</v>
      </c>
      <c r="H255" s="77">
        <v>6600</v>
      </c>
      <c r="I255" s="77">
        <v>0</v>
      </c>
      <c r="J255" s="77">
        <v>0</v>
      </c>
      <c r="K255" s="77">
        <v>0</v>
      </c>
      <c r="L255" s="77">
        <v>0</v>
      </c>
      <c r="M255" s="77">
        <v>0</v>
      </c>
      <c r="N255" s="77">
        <v>0</v>
      </c>
      <c r="O255" s="77">
        <v>0</v>
      </c>
      <c r="P255" s="79">
        <v>0</v>
      </c>
    </row>
    <row r="256" ht="15.15" spans="1:16">
      <c r="A256" s="75">
        <v>3</v>
      </c>
      <c r="B256" s="76" t="s">
        <v>87</v>
      </c>
      <c r="C256" s="77">
        <v>0</v>
      </c>
      <c r="D256" s="77">
        <v>4185</v>
      </c>
      <c r="E256" s="77">
        <v>0</v>
      </c>
      <c r="F256" s="77">
        <v>4185</v>
      </c>
      <c r="G256" s="77">
        <v>4000</v>
      </c>
      <c r="H256" s="77">
        <v>4000</v>
      </c>
      <c r="I256" s="77">
        <v>0</v>
      </c>
      <c r="J256" s="77">
        <v>0</v>
      </c>
      <c r="K256" s="77">
        <v>0</v>
      </c>
      <c r="L256" s="77">
        <v>0</v>
      </c>
      <c r="M256" s="77">
        <v>0</v>
      </c>
      <c r="N256" s="77">
        <v>0</v>
      </c>
      <c r="O256" s="77">
        <v>0</v>
      </c>
      <c r="P256" s="79">
        <v>0</v>
      </c>
    </row>
    <row r="257" ht="15.15" spans="1:16">
      <c r="A257" s="75">
        <v>4</v>
      </c>
      <c r="B257" s="73" t="s">
        <v>85</v>
      </c>
      <c r="C257" s="77">
        <v>0</v>
      </c>
      <c r="D257" s="77">
        <v>100454</v>
      </c>
      <c r="E257" s="77">
        <v>0</v>
      </c>
      <c r="F257" s="77">
        <v>100454</v>
      </c>
      <c r="G257" s="77">
        <v>100000</v>
      </c>
      <c r="H257" s="77">
        <v>100000</v>
      </c>
      <c r="I257" s="77">
        <v>0</v>
      </c>
      <c r="J257" s="77">
        <v>0</v>
      </c>
      <c r="K257" s="77">
        <v>0</v>
      </c>
      <c r="L257" s="77">
        <v>0</v>
      </c>
      <c r="M257" s="77">
        <v>0</v>
      </c>
      <c r="N257" s="77">
        <v>0</v>
      </c>
      <c r="O257" s="77">
        <v>0</v>
      </c>
      <c r="P257" s="79">
        <v>0</v>
      </c>
    </row>
    <row r="258" ht="15.15" spans="1:16">
      <c r="A258" s="75">
        <v>5</v>
      </c>
      <c r="B258" s="76" t="s">
        <v>77</v>
      </c>
      <c r="C258" s="77">
        <v>0</v>
      </c>
      <c r="D258" s="77">
        <v>4605</v>
      </c>
      <c r="E258" s="77">
        <v>0</v>
      </c>
      <c r="F258" s="77">
        <v>4605</v>
      </c>
      <c r="G258" s="77">
        <v>4600</v>
      </c>
      <c r="H258" s="77">
        <v>4600</v>
      </c>
      <c r="I258" s="77">
        <v>0</v>
      </c>
      <c r="J258" s="77">
        <v>0</v>
      </c>
      <c r="K258" s="77">
        <v>0</v>
      </c>
      <c r="L258" s="77">
        <v>0</v>
      </c>
      <c r="M258" s="77">
        <v>0</v>
      </c>
      <c r="N258" s="77">
        <v>0</v>
      </c>
      <c r="O258" s="77">
        <v>0</v>
      </c>
      <c r="P258" s="79">
        <v>0</v>
      </c>
    </row>
    <row r="259" ht="15.15" spans="1:16">
      <c r="A259" s="75">
        <v>6</v>
      </c>
      <c r="B259" s="76" t="s">
        <v>83</v>
      </c>
      <c r="C259" s="77">
        <v>0</v>
      </c>
      <c r="D259" s="77">
        <v>7636</v>
      </c>
      <c r="E259" s="77">
        <v>0</v>
      </c>
      <c r="F259" s="77">
        <v>7636</v>
      </c>
      <c r="G259" s="77">
        <v>7500</v>
      </c>
      <c r="H259" s="77">
        <v>7500</v>
      </c>
      <c r="I259" s="77">
        <v>0</v>
      </c>
      <c r="J259" s="77">
        <v>0</v>
      </c>
      <c r="K259" s="77">
        <v>0</v>
      </c>
      <c r="L259" s="77">
        <v>0</v>
      </c>
      <c r="M259" s="77">
        <v>0</v>
      </c>
      <c r="N259" s="77">
        <v>0</v>
      </c>
      <c r="O259" s="77">
        <v>0</v>
      </c>
      <c r="P259" s="79">
        <v>0</v>
      </c>
    </row>
    <row r="260" ht="15.15" spans="1:16">
      <c r="A260" s="75">
        <v>7</v>
      </c>
      <c r="B260" s="76" t="s">
        <v>74</v>
      </c>
      <c r="C260" s="77">
        <v>0</v>
      </c>
      <c r="D260" s="77">
        <v>5200</v>
      </c>
      <c r="E260" s="77">
        <v>0</v>
      </c>
      <c r="F260" s="77">
        <v>5200</v>
      </c>
      <c r="G260" s="77">
        <v>5200</v>
      </c>
      <c r="H260" s="77">
        <v>5200</v>
      </c>
      <c r="I260" s="77">
        <v>0</v>
      </c>
      <c r="J260" s="77">
        <v>0</v>
      </c>
      <c r="K260" s="77">
        <v>0</v>
      </c>
      <c r="L260" s="77">
        <v>0</v>
      </c>
      <c r="M260" s="77">
        <v>0</v>
      </c>
      <c r="N260" s="77">
        <v>0</v>
      </c>
      <c r="O260" s="77">
        <v>0</v>
      </c>
      <c r="P260" s="79">
        <v>0</v>
      </c>
    </row>
    <row r="261" ht="15.15" spans="1:16">
      <c r="A261" s="75">
        <v>8</v>
      </c>
      <c r="B261" s="76" t="s">
        <v>81</v>
      </c>
      <c r="C261" s="77">
        <v>0</v>
      </c>
      <c r="D261" s="77">
        <v>10858</v>
      </c>
      <c r="E261" s="77">
        <v>0</v>
      </c>
      <c r="F261" s="77">
        <v>10858</v>
      </c>
      <c r="G261" s="77">
        <v>10870</v>
      </c>
      <c r="H261" s="77">
        <v>10870</v>
      </c>
      <c r="I261" s="77">
        <v>0</v>
      </c>
      <c r="J261" s="77">
        <v>0</v>
      </c>
      <c r="K261" s="77">
        <v>0</v>
      </c>
      <c r="L261" s="77">
        <v>0</v>
      </c>
      <c r="M261" s="77">
        <v>0</v>
      </c>
      <c r="N261" s="77">
        <v>0</v>
      </c>
      <c r="O261" s="77">
        <v>0</v>
      </c>
      <c r="P261" s="79">
        <v>0</v>
      </c>
    </row>
    <row r="262" ht="15.15" spans="1:16">
      <c r="A262" s="75">
        <v>9</v>
      </c>
      <c r="B262" s="76" t="s">
        <v>75</v>
      </c>
      <c r="C262" s="77">
        <v>0</v>
      </c>
      <c r="D262" s="77">
        <v>7015</v>
      </c>
      <c r="E262" s="77">
        <v>0</v>
      </c>
      <c r="F262" s="77">
        <v>7015</v>
      </c>
      <c r="G262" s="77">
        <v>7000</v>
      </c>
      <c r="H262" s="77">
        <v>7000</v>
      </c>
      <c r="I262" s="77">
        <v>0</v>
      </c>
      <c r="J262" s="77">
        <v>0</v>
      </c>
      <c r="K262" s="77">
        <v>0</v>
      </c>
      <c r="L262" s="77">
        <v>0</v>
      </c>
      <c r="M262" s="77">
        <v>0</v>
      </c>
      <c r="N262" s="77">
        <v>0</v>
      </c>
      <c r="O262" s="77">
        <v>0</v>
      </c>
      <c r="P262" s="79">
        <v>0</v>
      </c>
    </row>
    <row r="263" ht="15.15" spans="1:16">
      <c r="A263" s="75">
        <v>10</v>
      </c>
      <c r="B263" s="76" t="s">
        <v>84</v>
      </c>
      <c r="C263" s="77">
        <v>0</v>
      </c>
      <c r="D263" s="77">
        <v>16167</v>
      </c>
      <c r="E263" s="77">
        <v>0</v>
      </c>
      <c r="F263" s="77">
        <v>16167</v>
      </c>
      <c r="G263" s="77">
        <v>16000</v>
      </c>
      <c r="H263" s="77">
        <v>16000</v>
      </c>
      <c r="I263" s="77">
        <v>0</v>
      </c>
      <c r="J263" s="77">
        <v>0</v>
      </c>
      <c r="K263" s="77">
        <v>0</v>
      </c>
      <c r="L263" s="77">
        <v>0</v>
      </c>
      <c r="M263" s="77">
        <v>0</v>
      </c>
      <c r="N263" s="77">
        <v>0</v>
      </c>
      <c r="O263" s="77">
        <v>0</v>
      </c>
      <c r="P263" s="79">
        <v>0</v>
      </c>
    </row>
    <row r="264" ht="15.15" spans="1:16">
      <c r="A264" s="75">
        <v>11</v>
      </c>
      <c r="B264" s="76" t="s">
        <v>73</v>
      </c>
      <c r="C264" s="77">
        <v>0</v>
      </c>
      <c r="D264" s="77">
        <v>1833</v>
      </c>
      <c r="E264" s="77">
        <v>0</v>
      </c>
      <c r="F264" s="77">
        <v>1833</v>
      </c>
      <c r="G264" s="77">
        <v>1800</v>
      </c>
      <c r="H264" s="77">
        <v>1800</v>
      </c>
      <c r="I264" s="77">
        <v>0</v>
      </c>
      <c r="J264" s="77">
        <v>0</v>
      </c>
      <c r="K264" s="77">
        <v>0</v>
      </c>
      <c r="L264" s="77">
        <v>0</v>
      </c>
      <c r="M264" s="77">
        <v>0</v>
      </c>
      <c r="N264" s="77">
        <v>0</v>
      </c>
      <c r="O264" s="77">
        <v>0</v>
      </c>
      <c r="P264" s="79">
        <v>0</v>
      </c>
    </row>
    <row r="265" ht="15.15" spans="1:16">
      <c r="A265" s="75">
        <v>12</v>
      </c>
      <c r="B265" s="76" t="s">
        <v>71</v>
      </c>
      <c r="C265" s="77">
        <v>0</v>
      </c>
      <c r="D265" s="77">
        <v>7400</v>
      </c>
      <c r="E265" s="77">
        <v>0</v>
      </c>
      <c r="F265" s="77">
        <v>7400</v>
      </c>
      <c r="G265" s="77">
        <v>7400</v>
      </c>
      <c r="H265" s="77">
        <v>7400</v>
      </c>
      <c r="I265" s="77">
        <v>0</v>
      </c>
      <c r="J265" s="77">
        <v>0</v>
      </c>
      <c r="K265" s="77">
        <v>0</v>
      </c>
      <c r="L265" s="77">
        <v>0</v>
      </c>
      <c r="M265" s="77">
        <v>0</v>
      </c>
      <c r="N265" s="77">
        <v>0</v>
      </c>
      <c r="O265" s="77">
        <v>0</v>
      </c>
      <c r="P265" s="79">
        <v>0</v>
      </c>
    </row>
    <row r="266" ht="15.15" spans="1:16">
      <c r="A266" s="75">
        <v>13</v>
      </c>
      <c r="B266" s="76" t="s">
        <v>78</v>
      </c>
      <c r="C266" s="77">
        <v>0</v>
      </c>
      <c r="D266" s="77">
        <v>5269</v>
      </c>
      <c r="E266" s="77">
        <v>0</v>
      </c>
      <c r="F266" s="77">
        <v>5269</v>
      </c>
      <c r="G266" s="77">
        <v>5000</v>
      </c>
      <c r="H266" s="77">
        <v>5000</v>
      </c>
      <c r="I266" s="77">
        <v>0</v>
      </c>
      <c r="J266" s="77">
        <v>0</v>
      </c>
      <c r="K266" s="77">
        <v>0</v>
      </c>
      <c r="L266" s="77">
        <v>0</v>
      </c>
      <c r="M266" s="77">
        <v>0</v>
      </c>
      <c r="N266" s="77">
        <v>0</v>
      </c>
      <c r="O266" s="77">
        <v>0</v>
      </c>
      <c r="P266" s="79">
        <v>0</v>
      </c>
    </row>
    <row r="267" ht="15.15" spans="1:16">
      <c r="A267" s="75">
        <v>14</v>
      </c>
      <c r="B267" s="76" t="s">
        <v>79</v>
      </c>
      <c r="C267" s="77">
        <v>0</v>
      </c>
      <c r="D267" s="77">
        <v>4400</v>
      </c>
      <c r="E267" s="77">
        <v>0</v>
      </c>
      <c r="F267" s="77">
        <v>4400</v>
      </c>
      <c r="G267" s="77">
        <v>4400</v>
      </c>
      <c r="H267" s="77">
        <v>4400</v>
      </c>
      <c r="I267" s="77">
        <v>0</v>
      </c>
      <c r="J267" s="77">
        <v>0</v>
      </c>
      <c r="K267" s="77">
        <v>0</v>
      </c>
      <c r="L267" s="77">
        <v>0</v>
      </c>
      <c r="M267" s="77">
        <v>0</v>
      </c>
      <c r="N267" s="77">
        <v>0</v>
      </c>
      <c r="O267" s="77">
        <v>0</v>
      </c>
      <c r="P267" s="79">
        <v>0</v>
      </c>
    </row>
    <row r="268" ht="15.15" spans="1:16">
      <c r="A268" s="75">
        <v>15</v>
      </c>
      <c r="B268" s="76" t="s">
        <v>80</v>
      </c>
      <c r="C268" s="77">
        <v>0</v>
      </c>
      <c r="D268" s="77">
        <v>4996</v>
      </c>
      <c r="E268" s="77">
        <v>0</v>
      </c>
      <c r="F268" s="77">
        <v>4996</v>
      </c>
      <c r="G268" s="77">
        <v>5000</v>
      </c>
      <c r="H268" s="77">
        <v>5000</v>
      </c>
      <c r="I268" s="77">
        <v>0</v>
      </c>
      <c r="J268" s="77">
        <v>0</v>
      </c>
      <c r="K268" s="77"/>
      <c r="L268" s="77"/>
      <c r="M268" s="77"/>
      <c r="N268" s="77"/>
      <c r="O268" s="77"/>
      <c r="P268" s="79"/>
    </row>
    <row r="269" ht="15.15" spans="1:16">
      <c r="A269" s="75">
        <v>16</v>
      </c>
      <c r="B269" s="76" t="s">
        <v>76</v>
      </c>
      <c r="C269" s="77">
        <v>0</v>
      </c>
      <c r="D269" s="77">
        <v>2600</v>
      </c>
      <c r="E269" s="77">
        <v>0</v>
      </c>
      <c r="F269" s="77">
        <v>2600</v>
      </c>
      <c r="G269" s="77">
        <v>2600</v>
      </c>
      <c r="H269" s="77">
        <v>2600</v>
      </c>
      <c r="I269" s="69">
        <v>0</v>
      </c>
      <c r="J269" s="69">
        <v>0</v>
      </c>
      <c r="K269" s="77">
        <v>0</v>
      </c>
      <c r="L269" s="77">
        <v>0</v>
      </c>
      <c r="M269" s="77">
        <v>0</v>
      </c>
      <c r="N269" s="77">
        <v>0</v>
      </c>
      <c r="O269" s="77">
        <v>0</v>
      </c>
      <c r="P269" s="79">
        <v>0</v>
      </c>
    </row>
    <row r="270" ht="15.15" spans="1:16">
      <c r="A270" s="75">
        <v>17</v>
      </c>
      <c r="B270" s="76" t="s">
        <v>86</v>
      </c>
      <c r="C270" s="77">
        <v>0</v>
      </c>
      <c r="D270" s="77">
        <v>5266</v>
      </c>
      <c r="E270" s="77">
        <v>0</v>
      </c>
      <c r="F270" s="77">
        <v>5266</v>
      </c>
      <c r="G270" s="77">
        <v>5000</v>
      </c>
      <c r="H270" s="77">
        <v>5000</v>
      </c>
      <c r="I270" s="77">
        <v>0</v>
      </c>
      <c r="J270" s="77">
        <v>0</v>
      </c>
      <c r="K270" s="77">
        <v>0</v>
      </c>
      <c r="L270" s="77">
        <v>0</v>
      </c>
      <c r="M270" s="77">
        <v>0</v>
      </c>
      <c r="N270" s="77">
        <v>0</v>
      </c>
      <c r="O270" s="77">
        <v>0</v>
      </c>
      <c r="P270" s="79">
        <v>0</v>
      </c>
    </row>
    <row r="271" ht="15.15" spans="1:16">
      <c r="A271" s="72">
        <v>1</v>
      </c>
      <c r="B271" s="76" t="s">
        <v>87</v>
      </c>
      <c r="C271" s="74">
        <v>0</v>
      </c>
      <c r="D271" s="74">
        <v>3497</v>
      </c>
      <c r="E271" s="74">
        <v>0</v>
      </c>
      <c r="F271" s="74">
        <v>3497</v>
      </c>
      <c r="G271" s="74">
        <v>3510</v>
      </c>
      <c r="H271" s="74">
        <v>3510</v>
      </c>
      <c r="I271" s="74">
        <v>0</v>
      </c>
      <c r="J271" s="74">
        <v>0</v>
      </c>
      <c r="K271" s="74">
        <v>0</v>
      </c>
      <c r="L271" s="74">
        <v>0</v>
      </c>
      <c r="M271" s="74">
        <v>0</v>
      </c>
      <c r="N271" s="74">
        <v>0</v>
      </c>
      <c r="O271" s="74">
        <v>0</v>
      </c>
      <c r="P271" s="78">
        <v>0</v>
      </c>
    </row>
    <row r="272" ht="15.15" spans="1:16">
      <c r="A272" s="75">
        <v>2</v>
      </c>
      <c r="B272" s="76" t="s">
        <v>77</v>
      </c>
      <c r="C272" s="77">
        <v>0</v>
      </c>
      <c r="D272" s="77">
        <v>3893</v>
      </c>
      <c r="E272" s="77">
        <v>0</v>
      </c>
      <c r="F272" s="77">
        <v>3893</v>
      </c>
      <c r="G272" s="77">
        <v>3900</v>
      </c>
      <c r="H272" s="77">
        <v>3900</v>
      </c>
      <c r="I272" s="77">
        <v>0</v>
      </c>
      <c r="J272" s="77">
        <v>0</v>
      </c>
      <c r="K272" s="77">
        <v>0</v>
      </c>
      <c r="L272" s="77">
        <v>0</v>
      </c>
      <c r="M272" s="77">
        <v>0</v>
      </c>
      <c r="N272" s="77">
        <v>0</v>
      </c>
      <c r="O272" s="77">
        <v>0</v>
      </c>
      <c r="P272" s="79">
        <v>0</v>
      </c>
    </row>
    <row r="273" ht="15.15" spans="1:16">
      <c r="A273" s="75">
        <v>3</v>
      </c>
      <c r="B273" s="76" t="s">
        <v>82</v>
      </c>
      <c r="C273" s="77">
        <v>0</v>
      </c>
      <c r="D273" s="77">
        <v>2640</v>
      </c>
      <c r="E273" s="77">
        <v>0</v>
      </c>
      <c r="F273" s="77">
        <v>2640</v>
      </c>
      <c r="G273" s="77">
        <v>2640</v>
      </c>
      <c r="H273" s="77">
        <v>2640</v>
      </c>
      <c r="I273" s="77">
        <v>0</v>
      </c>
      <c r="J273" s="77">
        <v>0</v>
      </c>
      <c r="K273" s="77">
        <v>0</v>
      </c>
      <c r="L273" s="77">
        <v>0</v>
      </c>
      <c r="M273" s="77">
        <v>0</v>
      </c>
      <c r="N273" s="77">
        <v>0</v>
      </c>
      <c r="O273" s="77">
        <v>0</v>
      </c>
      <c r="P273" s="79">
        <v>0</v>
      </c>
    </row>
    <row r="274" ht="15.15" spans="1:16">
      <c r="A274" s="75">
        <v>4</v>
      </c>
      <c r="B274" s="76" t="s">
        <v>81</v>
      </c>
      <c r="C274" s="77">
        <v>0</v>
      </c>
      <c r="D274" s="77">
        <v>2293</v>
      </c>
      <c r="E274" s="77">
        <v>0</v>
      </c>
      <c r="F274" s="77">
        <v>2293</v>
      </c>
      <c r="G274" s="77">
        <v>2292</v>
      </c>
      <c r="H274" s="77">
        <v>2292</v>
      </c>
      <c r="I274" s="77">
        <v>0</v>
      </c>
      <c r="J274" s="77">
        <v>0</v>
      </c>
      <c r="K274" s="77">
        <v>0</v>
      </c>
      <c r="L274" s="77">
        <v>0</v>
      </c>
      <c r="M274" s="77">
        <v>0</v>
      </c>
      <c r="N274" s="77">
        <v>0</v>
      </c>
      <c r="O274" s="77">
        <v>0</v>
      </c>
      <c r="P274" s="79">
        <v>0</v>
      </c>
    </row>
    <row r="275" ht="15.15" spans="1:16">
      <c r="A275" s="75">
        <v>5</v>
      </c>
      <c r="B275" s="76" t="s">
        <v>71</v>
      </c>
      <c r="C275" s="77">
        <v>0</v>
      </c>
      <c r="D275" s="77">
        <v>6762</v>
      </c>
      <c r="E275" s="77">
        <v>0</v>
      </c>
      <c r="F275" s="77">
        <v>6762</v>
      </c>
      <c r="G275" s="77">
        <v>6750</v>
      </c>
      <c r="H275" s="77">
        <v>6750</v>
      </c>
      <c r="I275" s="77">
        <v>0</v>
      </c>
      <c r="J275" s="77">
        <v>0</v>
      </c>
      <c r="K275" s="77">
        <v>0</v>
      </c>
      <c r="L275" s="77">
        <v>0</v>
      </c>
      <c r="M275" s="77">
        <v>0</v>
      </c>
      <c r="N275" s="77">
        <v>0</v>
      </c>
      <c r="O275" s="77">
        <v>0</v>
      </c>
      <c r="P275" s="79">
        <v>0</v>
      </c>
    </row>
    <row r="276" ht="15.15" spans="1:16">
      <c r="A276" s="75">
        <v>6</v>
      </c>
      <c r="B276" s="73" t="s">
        <v>85</v>
      </c>
      <c r="C276" s="77">
        <v>1337</v>
      </c>
      <c r="D276" s="77">
        <v>14531</v>
      </c>
      <c r="E276" s="77">
        <v>1337</v>
      </c>
      <c r="F276" s="77">
        <v>14531</v>
      </c>
      <c r="G276" s="77">
        <v>13380</v>
      </c>
      <c r="H276" s="77">
        <v>13080</v>
      </c>
      <c r="I276" s="77">
        <v>0</v>
      </c>
      <c r="J276" s="77">
        <v>300</v>
      </c>
      <c r="K276" s="77">
        <v>0</v>
      </c>
      <c r="L276" s="77">
        <v>0</v>
      </c>
      <c r="M276" s="77">
        <v>0</v>
      </c>
      <c r="N276" s="77">
        <v>0</v>
      </c>
      <c r="O276" s="77">
        <v>0</v>
      </c>
      <c r="P276" s="79">
        <v>0</v>
      </c>
    </row>
    <row r="277" ht="15.15" spans="1:16">
      <c r="A277" s="75">
        <v>7</v>
      </c>
      <c r="B277" s="76" t="s">
        <v>75</v>
      </c>
      <c r="C277" s="77">
        <v>0</v>
      </c>
      <c r="D277" s="77">
        <v>6433</v>
      </c>
      <c r="E277" s="77">
        <v>0</v>
      </c>
      <c r="F277" s="77">
        <v>6433</v>
      </c>
      <c r="G277" s="77">
        <v>6360</v>
      </c>
      <c r="H277" s="77">
        <v>6360</v>
      </c>
      <c r="I277" s="77">
        <v>0</v>
      </c>
      <c r="J277" s="77">
        <v>0</v>
      </c>
      <c r="K277" s="77">
        <v>0</v>
      </c>
      <c r="L277" s="77">
        <v>0</v>
      </c>
      <c r="M277" s="77">
        <v>0</v>
      </c>
      <c r="N277" s="77">
        <v>0</v>
      </c>
      <c r="O277" s="77">
        <v>0</v>
      </c>
      <c r="P277" s="79">
        <v>0</v>
      </c>
    </row>
    <row r="278" ht="15.15" spans="1:16">
      <c r="A278" s="75">
        <v>8</v>
      </c>
      <c r="B278" s="76" t="s">
        <v>74</v>
      </c>
      <c r="C278" s="77">
        <v>0</v>
      </c>
      <c r="D278" s="77">
        <v>4551</v>
      </c>
      <c r="E278" s="77">
        <v>0</v>
      </c>
      <c r="F278" s="77">
        <v>4551</v>
      </c>
      <c r="G278" s="77">
        <v>4500</v>
      </c>
      <c r="H278" s="77">
        <v>4500</v>
      </c>
      <c r="I278" s="77">
        <v>0</v>
      </c>
      <c r="J278" s="77">
        <v>0</v>
      </c>
      <c r="K278" s="77">
        <v>0</v>
      </c>
      <c r="L278" s="77">
        <v>0</v>
      </c>
      <c r="M278" s="77">
        <v>0</v>
      </c>
      <c r="N278" s="77">
        <v>0</v>
      </c>
      <c r="O278" s="77">
        <v>0</v>
      </c>
      <c r="P278" s="79">
        <v>0</v>
      </c>
    </row>
    <row r="279" ht="15.15" spans="1:16">
      <c r="A279" s="75">
        <v>9</v>
      </c>
      <c r="B279" s="76" t="s">
        <v>72</v>
      </c>
      <c r="C279" s="77">
        <v>0</v>
      </c>
      <c r="D279" s="77">
        <v>5692</v>
      </c>
      <c r="E279" s="77">
        <v>0</v>
      </c>
      <c r="F279" s="77">
        <v>5692</v>
      </c>
      <c r="G279" s="77">
        <v>5700</v>
      </c>
      <c r="H279" s="77">
        <v>5700</v>
      </c>
      <c r="I279" s="77">
        <v>0</v>
      </c>
      <c r="J279" s="77">
        <v>0</v>
      </c>
      <c r="K279" s="77">
        <v>0</v>
      </c>
      <c r="L279" s="77">
        <v>0</v>
      </c>
      <c r="M279" s="77">
        <v>0</v>
      </c>
      <c r="N279" s="77">
        <v>0</v>
      </c>
      <c r="O279" s="77">
        <v>0</v>
      </c>
      <c r="P279" s="79">
        <v>0</v>
      </c>
    </row>
    <row r="280" ht="15.15" spans="1:16">
      <c r="A280" s="75">
        <v>10</v>
      </c>
      <c r="B280" s="76" t="s">
        <v>78</v>
      </c>
      <c r="C280" s="77">
        <v>0</v>
      </c>
      <c r="D280" s="77">
        <v>4196</v>
      </c>
      <c r="E280" s="77">
        <v>0</v>
      </c>
      <c r="F280" s="77">
        <v>4196</v>
      </c>
      <c r="G280" s="77">
        <v>4200</v>
      </c>
      <c r="H280" s="77">
        <v>4200</v>
      </c>
      <c r="I280" s="77">
        <v>0</v>
      </c>
      <c r="J280" s="77">
        <v>0</v>
      </c>
      <c r="K280" s="77">
        <v>0</v>
      </c>
      <c r="L280" s="77">
        <v>0</v>
      </c>
      <c r="M280" s="77">
        <v>0</v>
      </c>
      <c r="N280" s="77">
        <v>0</v>
      </c>
      <c r="O280" s="77">
        <v>0</v>
      </c>
      <c r="P280" s="79">
        <v>0</v>
      </c>
    </row>
    <row r="281" ht="15.15" spans="1:16">
      <c r="A281" s="75">
        <v>11</v>
      </c>
      <c r="B281" s="76" t="s">
        <v>80</v>
      </c>
      <c r="C281" s="77">
        <v>0</v>
      </c>
      <c r="D281" s="77">
        <v>3834</v>
      </c>
      <c r="E281" s="77">
        <v>0</v>
      </c>
      <c r="F281" s="77">
        <v>3834</v>
      </c>
      <c r="G281" s="77">
        <v>3840</v>
      </c>
      <c r="H281" s="77">
        <v>3840</v>
      </c>
      <c r="I281" s="77">
        <v>0</v>
      </c>
      <c r="J281" s="77">
        <v>0</v>
      </c>
      <c r="K281" s="77">
        <v>0</v>
      </c>
      <c r="L281" s="77">
        <v>0</v>
      </c>
      <c r="M281" s="77">
        <v>0</v>
      </c>
      <c r="N281" s="77">
        <v>0</v>
      </c>
      <c r="O281" s="77">
        <v>0</v>
      </c>
      <c r="P281" s="79">
        <v>0</v>
      </c>
    </row>
    <row r="282" ht="15.15" spans="1:16">
      <c r="A282" s="75">
        <v>12</v>
      </c>
      <c r="B282" s="76" t="s">
        <v>84</v>
      </c>
      <c r="C282" s="77">
        <v>0</v>
      </c>
      <c r="D282" s="77">
        <v>3766</v>
      </c>
      <c r="E282" s="77">
        <v>0</v>
      </c>
      <c r="F282" s="77">
        <v>3766</v>
      </c>
      <c r="G282" s="77">
        <v>3900</v>
      </c>
      <c r="H282" s="77">
        <v>3900</v>
      </c>
      <c r="I282" s="77">
        <v>0</v>
      </c>
      <c r="J282" s="77">
        <v>0</v>
      </c>
      <c r="K282" s="77">
        <v>0</v>
      </c>
      <c r="L282" s="77">
        <v>0</v>
      </c>
      <c r="M282" s="77">
        <v>0</v>
      </c>
      <c r="N282" s="77">
        <v>0</v>
      </c>
      <c r="O282" s="77">
        <v>0</v>
      </c>
      <c r="P282" s="79">
        <v>0</v>
      </c>
    </row>
    <row r="283" ht="15.15" spans="1:16">
      <c r="A283" s="75">
        <v>13</v>
      </c>
      <c r="B283" s="76" t="s">
        <v>73</v>
      </c>
      <c r="C283" s="77">
        <v>0</v>
      </c>
      <c r="D283" s="77">
        <v>3040</v>
      </c>
      <c r="E283" s="77">
        <v>0</v>
      </c>
      <c r="F283" s="77">
        <v>3040</v>
      </c>
      <c r="G283" s="77">
        <v>3060</v>
      </c>
      <c r="H283" s="77">
        <v>3060</v>
      </c>
      <c r="I283" s="77">
        <v>0</v>
      </c>
      <c r="J283" s="77">
        <v>0</v>
      </c>
      <c r="K283" s="77">
        <v>0</v>
      </c>
      <c r="L283" s="77">
        <v>0</v>
      </c>
      <c r="M283" s="77">
        <v>0</v>
      </c>
      <c r="N283" s="77">
        <v>0</v>
      </c>
      <c r="O283" s="77">
        <v>0</v>
      </c>
      <c r="P283" s="79">
        <v>0</v>
      </c>
    </row>
    <row r="284" ht="15.15" spans="1:16">
      <c r="A284" s="75">
        <v>14</v>
      </c>
      <c r="B284" s="76" t="s">
        <v>76</v>
      </c>
      <c r="C284" s="77">
        <v>0</v>
      </c>
      <c r="D284" s="77">
        <v>2298</v>
      </c>
      <c r="E284" s="77">
        <v>0</v>
      </c>
      <c r="F284" s="77">
        <v>2298</v>
      </c>
      <c r="G284" s="77">
        <v>2298</v>
      </c>
      <c r="H284" s="77">
        <v>2298</v>
      </c>
      <c r="I284" s="77">
        <v>0</v>
      </c>
      <c r="J284" s="77">
        <v>0</v>
      </c>
      <c r="K284" s="77">
        <v>0</v>
      </c>
      <c r="L284" s="77">
        <v>0</v>
      </c>
      <c r="M284" s="77">
        <v>0</v>
      </c>
      <c r="N284" s="77">
        <v>0</v>
      </c>
      <c r="O284" s="77">
        <v>0</v>
      </c>
      <c r="P284" s="79">
        <v>0</v>
      </c>
    </row>
    <row r="285" ht="15.15" spans="1:16">
      <c r="A285" s="75">
        <v>15</v>
      </c>
      <c r="B285" s="76" t="s">
        <v>83</v>
      </c>
      <c r="C285" s="77">
        <v>0</v>
      </c>
      <c r="D285" s="77">
        <v>6479</v>
      </c>
      <c r="E285" s="77">
        <v>0</v>
      </c>
      <c r="F285" s="77">
        <v>6479</v>
      </c>
      <c r="G285" s="77">
        <v>6480</v>
      </c>
      <c r="H285" s="77">
        <v>6480</v>
      </c>
      <c r="I285" s="77">
        <v>0</v>
      </c>
      <c r="J285" s="77">
        <v>0</v>
      </c>
      <c r="K285" s="77">
        <v>0</v>
      </c>
      <c r="L285" s="77">
        <v>0</v>
      </c>
      <c r="M285" s="77">
        <v>0</v>
      </c>
      <c r="N285" s="77">
        <v>0</v>
      </c>
      <c r="O285" s="77">
        <v>0</v>
      </c>
      <c r="P285" s="79">
        <v>0</v>
      </c>
    </row>
    <row r="286" ht="15.15" spans="1:16">
      <c r="A286" s="75">
        <v>16</v>
      </c>
      <c r="B286" s="76" t="s">
        <v>79</v>
      </c>
      <c r="C286" s="77">
        <v>0</v>
      </c>
      <c r="D286" s="77">
        <v>3674</v>
      </c>
      <c r="E286" s="77">
        <v>0</v>
      </c>
      <c r="F286" s="77">
        <v>3674</v>
      </c>
      <c r="G286" s="77">
        <v>3660</v>
      </c>
      <c r="H286" s="77">
        <v>3660</v>
      </c>
      <c r="I286" s="77">
        <v>0</v>
      </c>
      <c r="J286" s="77">
        <v>0</v>
      </c>
      <c r="K286" s="77">
        <v>0</v>
      </c>
      <c r="L286" s="77">
        <v>0</v>
      </c>
      <c r="M286" s="77">
        <v>0</v>
      </c>
      <c r="N286" s="77">
        <v>0</v>
      </c>
      <c r="O286" s="77">
        <v>0</v>
      </c>
      <c r="P286" s="79">
        <v>0</v>
      </c>
    </row>
    <row r="287" ht="15.15" spans="1:16">
      <c r="A287" s="75">
        <v>17</v>
      </c>
      <c r="B287" s="76" t="s">
        <v>86</v>
      </c>
      <c r="C287" s="77">
        <v>0</v>
      </c>
      <c r="D287" s="77">
        <v>4178</v>
      </c>
      <c r="E287" s="77">
        <v>0</v>
      </c>
      <c r="F287" s="77">
        <v>4178</v>
      </c>
      <c r="G287" s="77">
        <v>4200</v>
      </c>
      <c r="H287" s="77">
        <v>4200</v>
      </c>
      <c r="I287" s="77">
        <v>0</v>
      </c>
      <c r="J287" s="77">
        <v>0</v>
      </c>
      <c r="K287" s="77">
        <v>0</v>
      </c>
      <c r="L287" s="77">
        <v>0</v>
      </c>
      <c r="M287" s="77">
        <v>0</v>
      </c>
      <c r="N287" s="77">
        <v>0</v>
      </c>
      <c r="O287" s="77">
        <v>0</v>
      </c>
      <c r="P287" s="79">
        <v>0</v>
      </c>
    </row>
    <row r="288" ht="15.15" spans="1:16">
      <c r="A288" s="75">
        <v>18</v>
      </c>
      <c r="B288" s="76" t="s">
        <v>57</v>
      </c>
      <c r="C288" s="77">
        <v>0</v>
      </c>
      <c r="D288" s="77">
        <v>1230</v>
      </c>
      <c r="E288" s="77">
        <v>0</v>
      </c>
      <c r="F288" s="77">
        <v>1230</v>
      </c>
      <c r="G288" s="77">
        <v>1230</v>
      </c>
      <c r="H288" s="77">
        <v>1230</v>
      </c>
      <c r="I288" s="77">
        <v>0</v>
      </c>
      <c r="J288" s="77">
        <v>0</v>
      </c>
      <c r="K288" s="77">
        <v>0</v>
      </c>
      <c r="L288" s="77">
        <v>0</v>
      </c>
      <c r="M288" s="77">
        <v>0</v>
      </c>
      <c r="N288" s="77">
        <v>0</v>
      </c>
      <c r="O288" s="77">
        <v>0</v>
      </c>
      <c r="P288" s="79">
        <v>0</v>
      </c>
    </row>
    <row r="289" ht="15.15" spans="1:16">
      <c r="A289" s="72">
        <v>1</v>
      </c>
      <c r="B289" s="76" t="s">
        <v>79</v>
      </c>
      <c r="C289" s="74">
        <v>0</v>
      </c>
      <c r="D289" s="74">
        <v>2602</v>
      </c>
      <c r="E289" s="74">
        <v>0</v>
      </c>
      <c r="F289" s="74">
        <v>2602</v>
      </c>
      <c r="G289" s="74">
        <v>2600</v>
      </c>
      <c r="H289" s="74">
        <v>2600</v>
      </c>
      <c r="I289" s="74">
        <v>0</v>
      </c>
      <c r="J289" s="74">
        <v>0</v>
      </c>
      <c r="K289" s="74">
        <v>0</v>
      </c>
      <c r="L289" s="74">
        <v>0</v>
      </c>
      <c r="M289" s="74">
        <v>0</v>
      </c>
      <c r="N289" s="74">
        <v>0</v>
      </c>
      <c r="O289" s="74">
        <v>0</v>
      </c>
      <c r="P289" s="78">
        <v>0</v>
      </c>
    </row>
    <row r="290" ht="15.15" spans="1:16">
      <c r="A290" s="75">
        <v>2</v>
      </c>
      <c r="B290" s="76" t="s">
        <v>77</v>
      </c>
      <c r="C290" s="77">
        <v>0</v>
      </c>
      <c r="D290" s="77">
        <v>2697</v>
      </c>
      <c r="E290" s="77">
        <v>0</v>
      </c>
      <c r="F290" s="77">
        <v>2697</v>
      </c>
      <c r="G290" s="77">
        <v>2300</v>
      </c>
      <c r="H290" s="77">
        <v>2300</v>
      </c>
      <c r="I290" s="77">
        <v>0</v>
      </c>
      <c r="J290" s="77">
        <v>0</v>
      </c>
      <c r="K290" s="77">
        <v>0</v>
      </c>
      <c r="L290" s="77">
        <v>0</v>
      </c>
      <c r="M290" s="77">
        <v>0</v>
      </c>
      <c r="N290" s="77">
        <v>0</v>
      </c>
      <c r="O290" s="77">
        <v>0</v>
      </c>
      <c r="P290" s="79">
        <v>0</v>
      </c>
    </row>
    <row r="291" ht="15.15" spans="1:16">
      <c r="A291" s="75">
        <v>3</v>
      </c>
      <c r="B291" s="76" t="s">
        <v>82</v>
      </c>
      <c r="C291" s="77">
        <v>0</v>
      </c>
      <c r="D291" s="77">
        <v>1602</v>
      </c>
      <c r="E291" s="77">
        <v>0</v>
      </c>
      <c r="F291" s="77">
        <v>1602</v>
      </c>
      <c r="G291" s="77">
        <v>1600</v>
      </c>
      <c r="H291" s="77">
        <v>1600</v>
      </c>
      <c r="I291" s="77">
        <v>0</v>
      </c>
      <c r="J291" s="77">
        <v>0</v>
      </c>
      <c r="K291" s="77">
        <v>0</v>
      </c>
      <c r="L291" s="77">
        <v>0</v>
      </c>
      <c r="M291" s="77">
        <v>0</v>
      </c>
      <c r="N291" s="77">
        <v>0</v>
      </c>
      <c r="O291" s="77">
        <v>0</v>
      </c>
      <c r="P291" s="79">
        <v>0</v>
      </c>
    </row>
    <row r="292" ht="15.15" spans="1:16">
      <c r="A292" s="75">
        <v>4</v>
      </c>
      <c r="B292" s="76" t="s">
        <v>83</v>
      </c>
      <c r="C292" s="77">
        <v>0</v>
      </c>
      <c r="D292" s="77">
        <v>4001</v>
      </c>
      <c r="E292" s="77">
        <v>0</v>
      </c>
      <c r="F292" s="77">
        <v>4001</v>
      </c>
      <c r="G292" s="77">
        <v>4000</v>
      </c>
      <c r="H292" s="77">
        <v>4000</v>
      </c>
      <c r="I292" s="77">
        <v>0</v>
      </c>
      <c r="J292" s="77">
        <v>0</v>
      </c>
      <c r="K292" s="77">
        <v>0</v>
      </c>
      <c r="L292" s="77">
        <v>0</v>
      </c>
      <c r="M292" s="77">
        <v>0</v>
      </c>
      <c r="N292" s="77">
        <v>0</v>
      </c>
      <c r="O292" s="77">
        <v>0</v>
      </c>
      <c r="P292" s="79">
        <v>0</v>
      </c>
    </row>
    <row r="293" ht="15.15" spans="1:16">
      <c r="A293" s="75">
        <v>5</v>
      </c>
      <c r="B293" s="76" t="s">
        <v>74</v>
      </c>
      <c r="C293" s="77">
        <v>0</v>
      </c>
      <c r="D293" s="77">
        <v>3360</v>
      </c>
      <c r="E293" s="77">
        <v>0</v>
      </c>
      <c r="F293" s="77">
        <v>3360</v>
      </c>
      <c r="G293" s="77">
        <v>2700</v>
      </c>
      <c r="H293" s="77">
        <v>2700</v>
      </c>
      <c r="I293" s="77">
        <v>0</v>
      </c>
      <c r="J293" s="77">
        <v>0</v>
      </c>
      <c r="K293" s="77">
        <v>0</v>
      </c>
      <c r="L293" s="77">
        <v>0</v>
      </c>
      <c r="M293" s="77">
        <v>0</v>
      </c>
      <c r="N293" s="77">
        <v>0</v>
      </c>
      <c r="O293" s="77">
        <v>0</v>
      </c>
      <c r="P293" s="79">
        <v>0</v>
      </c>
    </row>
    <row r="294" ht="15.15" spans="1:16">
      <c r="A294" s="75">
        <v>6</v>
      </c>
      <c r="B294" s="76" t="s">
        <v>72</v>
      </c>
      <c r="C294" s="77">
        <v>0</v>
      </c>
      <c r="D294" s="77">
        <v>2403</v>
      </c>
      <c r="E294" s="77">
        <v>0</v>
      </c>
      <c r="F294" s="77">
        <v>2403</v>
      </c>
      <c r="G294" s="77">
        <v>2400</v>
      </c>
      <c r="H294" s="77">
        <v>2400</v>
      </c>
      <c r="I294" s="77">
        <v>0</v>
      </c>
      <c r="J294" s="77">
        <v>0</v>
      </c>
      <c r="K294" s="77">
        <v>0</v>
      </c>
      <c r="L294" s="77">
        <v>0</v>
      </c>
      <c r="M294" s="77">
        <v>0</v>
      </c>
      <c r="N294" s="77">
        <v>0</v>
      </c>
      <c r="O294" s="77">
        <v>0</v>
      </c>
      <c r="P294" s="79">
        <v>0</v>
      </c>
    </row>
    <row r="295" ht="15.15" spans="1:16">
      <c r="A295" s="75">
        <v>7</v>
      </c>
      <c r="B295" s="76" t="s">
        <v>73</v>
      </c>
      <c r="C295" s="77">
        <v>0</v>
      </c>
      <c r="D295" s="77">
        <v>2154</v>
      </c>
      <c r="E295" s="77">
        <v>0</v>
      </c>
      <c r="F295" s="77">
        <v>2154</v>
      </c>
      <c r="G295" s="77">
        <v>1800</v>
      </c>
      <c r="H295" s="77">
        <v>1800</v>
      </c>
      <c r="I295" s="77">
        <v>0</v>
      </c>
      <c r="J295" s="77">
        <v>0</v>
      </c>
      <c r="K295" s="77">
        <v>0</v>
      </c>
      <c r="L295" s="77">
        <v>0</v>
      </c>
      <c r="M295" s="77">
        <v>0</v>
      </c>
      <c r="N295" s="77">
        <v>0</v>
      </c>
      <c r="O295" s="77">
        <v>0</v>
      </c>
      <c r="P295" s="79">
        <v>0</v>
      </c>
    </row>
    <row r="296" ht="15.15" spans="1:16">
      <c r="A296" s="75">
        <v>8</v>
      </c>
      <c r="B296" s="76" t="s">
        <v>71</v>
      </c>
      <c r="C296" s="77">
        <v>0</v>
      </c>
      <c r="D296" s="77">
        <v>4985</v>
      </c>
      <c r="E296" s="77">
        <v>0</v>
      </c>
      <c r="F296" s="77">
        <v>4985</v>
      </c>
      <c r="G296" s="77">
        <v>5120</v>
      </c>
      <c r="H296" s="77">
        <v>5120</v>
      </c>
      <c r="I296" s="77">
        <v>0</v>
      </c>
      <c r="J296" s="77">
        <v>0</v>
      </c>
      <c r="K296" s="77">
        <v>0</v>
      </c>
      <c r="L296" s="77">
        <v>0</v>
      </c>
      <c r="M296" s="77">
        <v>0</v>
      </c>
      <c r="N296" s="77">
        <v>0</v>
      </c>
      <c r="O296" s="77">
        <v>0</v>
      </c>
      <c r="P296" s="79">
        <v>0</v>
      </c>
    </row>
    <row r="297" ht="15.15" spans="1:16">
      <c r="A297" s="75">
        <v>9</v>
      </c>
      <c r="B297" s="76" t="s">
        <v>78</v>
      </c>
      <c r="C297" s="77">
        <v>0</v>
      </c>
      <c r="D297" s="77">
        <v>2954</v>
      </c>
      <c r="E297" s="77">
        <v>0</v>
      </c>
      <c r="F297" s="77">
        <v>2954</v>
      </c>
      <c r="G297" s="77">
        <v>2500</v>
      </c>
      <c r="H297" s="77">
        <v>2500</v>
      </c>
      <c r="I297" s="77">
        <v>0</v>
      </c>
      <c r="J297" s="77">
        <v>0</v>
      </c>
      <c r="K297" s="77">
        <v>0</v>
      </c>
      <c r="L297" s="77">
        <v>0</v>
      </c>
      <c r="M297" s="77">
        <v>0</v>
      </c>
      <c r="N297" s="77">
        <v>0</v>
      </c>
      <c r="O297" s="77">
        <v>0</v>
      </c>
      <c r="P297" s="79">
        <v>0</v>
      </c>
    </row>
    <row r="298" ht="15.15" spans="1:16">
      <c r="A298" s="75">
        <v>10</v>
      </c>
      <c r="B298" s="73" t="s">
        <v>85</v>
      </c>
      <c r="C298" s="77">
        <v>0</v>
      </c>
      <c r="D298" s="77">
        <v>9050</v>
      </c>
      <c r="E298" s="77">
        <v>0</v>
      </c>
      <c r="F298" s="77">
        <v>9050</v>
      </c>
      <c r="G298" s="77">
        <v>9080</v>
      </c>
      <c r="H298" s="77">
        <v>9080</v>
      </c>
      <c r="I298" s="77">
        <v>0</v>
      </c>
      <c r="J298" s="77">
        <v>0</v>
      </c>
      <c r="K298" s="77">
        <v>0</v>
      </c>
      <c r="L298" s="77">
        <v>0</v>
      </c>
      <c r="M298" s="77">
        <v>0</v>
      </c>
      <c r="N298" s="77">
        <v>0</v>
      </c>
      <c r="O298" s="77">
        <v>0</v>
      </c>
      <c r="P298" s="79">
        <v>0</v>
      </c>
    </row>
    <row r="299" ht="15.15" spans="1:16">
      <c r="A299" s="75">
        <v>11</v>
      </c>
      <c r="B299" s="76" t="s">
        <v>84</v>
      </c>
      <c r="C299" s="77">
        <v>0</v>
      </c>
      <c r="D299" s="77">
        <v>2880</v>
      </c>
      <c r="E299" s="77">
        <v>0</v>
      </c>
      <c r="F299" s="77">
        <v>2280</v>
      </c>
      <c r="G299" s="77">
        <v>2300</v>
      </c>
      <c r="H299" s="77">
        <v>2300</v>
      </c>
      <c r="I299" s="77">
        <v>0</v>
      </c>
      <c r="J299" s="77">
        <v>0</v>
      </c>
      <c r="K299" s="77">
        <v>0</v>
      </c>
      <c r="L299" s="77">
        <v>0</v>
      </c>
      <c r="M299" s="77">
        <v>0</v>
      </c>
      <c r="N299" s="77">
        <v>0</v>
      </c>
      <c r="O299" s="77">
        <v>0</v>
      </c>
      <c r="P299" s="79">
        <v>0</v>
      </c>
    </row>
    <row r="300" ht="15.15" spans="1:16">
      <c r="A300" s="75">
        <v>12</v>
      </c>
      <c r="B300" s="76" t="s">
        <v>87</v>
      </c>
      <c r="C300" s="77">
        <v>0</v>
      </c>
      <c r="D300" s="77">
        <v>2104</v>
      </c>
      <c r="E300" s="77">
        <v>0</v>
      </c>
      <c r="F300" s="77">
        <v>2104</v>
      </c>
      <c r="G300" s="77">
        <v>2100</v>
      </c>
      <c r="H300" s="77">
        <v>2100</v>
      </c>
      <c r="I300" s="77">
        <v>0</v>
      </c>
      <c r="J300" s="77">
        <v>0</v>
      </c>
      <c r="K300" s="77">
        <v>0</v>
      </c>
      <c r="L300" s="77">
        <v>0</v>
      </c>
      <c r="M300" s="77">
        <v>0</v>
      </c>
      <c r="N300" s="77">
        <v>0</v>
      </c>
      <c r="O300" s="77">
        <v>0</v>
      </c>
      <c r="P300" s="79">
        <v>0</v>
      </c>
    </row>
    <row r="301" ht="15.15" spans="1:16">
      <c r="A301" s="75">
        <v>13</v>
      </c>
      <c r="B301" s="76" t="s">
        <v>81</v>
      </c>
      <c r="C301" s="77">
        <v>0</v>
      </c>
      <c r="D301" s="77">
        <v>1507</v>
      </c>
      <c r="E301" s="77">
        <v>0</v>
      </c>
      <c r="F301" s="77">
        <v>1507</v>
      </c>
      <c r="G301" s="77">
        <v>1500</v>
      </c>
      <c r="H301" s="77">
        <v>1500</v>
      </c>
      <c r="I301" s="77">
        <v>0</v>
      </c>
      <c r="J301" s="77">
        <v>0</v>
      </c>
      <c r="K301" s="77">
        <v>0</v>
      </c>
      <c r="L301" s="77">
        <v>0</v>
      </c>
      <c r="M301" s="77">
        <v>0</v>
      </c>
      <c r="N301" s="77">
        <v>0</v>
      </c>
      <c r="O301" s="77">
        <v>0</v>
      </c>
      <c r="P301" s="79">
        <v>0</v>
      </c>
    </row>
    <row r="302" ht="15.15" spans="1:16">
      <c r="A302" s="75">
        <v>14</v>
      </c>
      <c r="B302" s="76" t="s">
        <v>76</v>
      </c>
      <c r="C302" s="77">
        <v>0</v>
      </c>
      <c r="D302" s="77">
        <v>854</v>
      </c>
      <c r="E302" s="77">
        <v>0</v>
      </c>
      <c r="F302" s="77">
        <v>854</v>
      </c>
      <c r="G302" s="77">
        <v>1400</v>
      </c>
      <c r="H302" s="77">
        <v>1400</v>
      </c>
      <c r="I302" s="77">
        <v>0</v>
      </c>
      <c r="J302" s="77">
        <v>0</v>
      </c>
      <c r="K302" s="77">
        <v>0</v>
      </c>
      <c r="L302" s="77">
        <v>0</v>
      </c>
      <c r="M302" s="77">
        <v>0</v>
      </c>
      <c r="N302" s="77">
        <v>0</v>
      </c>
      <c r="O302" s="77">
        <v>0</v>
      </c>
      <c r="P302" s="79">
        <v>0</v>
      </c>
    </row>
    <row r="303" ht="15.15" spans="1:16">
      <c r="A303" s="75">
        <v>15</v>
      </c>
      <c r="B303" s="76" t="s">
        <v>75</v>
      </c>
      <c r="C303" s="77">
        <v>0</v>
      </c>
      <c r="D303" s="77">
        <v>3800</v>
      </c>
      <c r="E303" s="77">
        <v>0</v>
      </c>
      <c r="F303" s="77">
        <v>3800</v>
      </c>
      <c r="G303" s="77">
        <v>3800</v>
      </c>
      <c r="H303" s="77">
        <v>3800</v>
      </c>
      <c r="I303" s="77">
        <v>0</v>
      </c>
      <c r="J303" s="77">
        <v>0</v>
      </c>
      <c r="K303" s="77">
        <v>0</v>
      </c>
      <c r="L303" s="77">
        <v>0</v>
      </c>
      <c r="M303" s="77">
        <v>0</v>
      </c>
      <c r="N303" s="77">
        <v>0</v>
      </c>
      <c r="O303" s="77">
        <v>0</v>
      </c>
      <c r="P303" s="79">
        <v>0</v>
      </c>
    </row>
    <row r="304" ht="15.15" spans="1:16">
      <c r="A304" s="75">
        <v>16</v>
      </c>
      <c r="B304" s="76" t="s">
        <v>86</v>
      </c>
      <c r="C304" s="77">
        <v>0</v>
      </c>
      <c r="D304" s="77">
        <v>2504</v>
      </c>
      <c r="E304" s="77">
        <v>0</v>
      </c>
      <c r="F304" s="77">
        <v>2504</v>
      </c>
      <c r="G304" s="77">
        <v>2300</v>
      </c>
      <c r="H304" s="77">
        <v>2300</v>
      </c>
      <c r="I304" s="77">
        <v>0</v>
      </c>
      <c r="J304" s="77">
        <v>0</v>
      </c>
      <c r="K304" s="77">
        <v>0</v>
      </c>
      <c r="L304" s="77">
        <v>0</v>
      </c>
      <c r="M304" s="77">
        <v>0</v>
      </c>
      <c r="N304" s="77">
        <v>0</v>
      </c>
      <c r="O304" s="77">
        <v>0</v>
      </c>
      <c r="P304" s="79">
        <v>0</v>
      </c>
    </row>
    <row r="305" ht="15.15" spans="1:16">
      <c r="A305" s="75">
        <v>17</v>
      </c>
      <c r="B305" s="76" t="s">
        <v>80</v>
      </c>
      <c r="C305" s="77">
        <v>0</v>
      </c>
      <c r="D305" s="77">
        <v>2558</v>
      </c>
      <c r="E305" s="77">
        <v>0</v>
      </c>
      <c r="F305" s="77">
        <v>2558</v>
      </c>
      <c r="G305" s="77">
        <v>2500</v>
      </c>
      <c r="H305" s="77">
        <v>2500</v>
      </c>
      <c r="I305" s="77">
        <v>0</v>
      </c>
      <c r="J305" s="77">
        <v>0</v>
      </c>
      <c r="K305" s="77">
        <v>0</v>
      </c>
      <c r="L305" s="77">
        <v>0</v>
      </c>
      <c r="M305" s="77">
        <v>0</v>
      </c>
      <c r="N305" s="77">
        <v>0</v>
      </c>
      <c r="O305" s="77">
        <v>0</v>
      </c>
      <c r="P305" s="79">
        <v>0</v>
      </c>
    </row>
    <row r="306" ht="15.15" spans="1:16">
      <c r="A306" s="72">
        <v>1</v>
      </c>
      <c r="B306" s="76" t="s">
        <v>82</v>
      </c>
      <c r="C306" s="74">
        <v>0</v>
      </c>
      <c r="D306" s="74">
        <v>1500</v>
      </c>
      <c r="E306" s="74">
        <v>0</v>
      </c>
      <c r="F306" s="74">
        <v>1500</v>
      </c>
      <c r="G306" s="74">
        <v>1500</v>
      </c>
      <c r="H306" s="74">
        <v>1500</v>
      </c>
      <c r="I306" s="74">
        <v>0</v>
      </c>
      <c r="J306" s="74">
        <v>0</v>
      </c>
      <c r="K306" s="74">
        <v>0</v>
      </c>
      <c r="L306" s="74">
        <v>0</v>
      </c>
      <c r="M306" s="74">
        <v>0</v>
      </c>
      <c r="N306" s="74">
        <v>0</v>
      </c>
      <c r="O306" s="74">
        <v>0</v>
      </c>
      <c r="P306" s="78">
        <v>0</v>
      </c>
    </row>
    <row r="307" ht="15.15" spans="1:16">
      <c r="A307" s="75">
        <v>2</v>
      </c>
      <c r="B307" s="76" t="s">
        <v>71</v>
      </c>
      <c r="C307" s="77">
        <v>0</v>
      </c>
      <c r="D307" s="77">
        <v>3500</v>
      </c>
      <c r="E307" s="77">
        <v>0</v>
      </c>
      <c r="F307" s="77">
        <v>3500</v>
      </c>
      <c r="G307" s="77">
        <v>3300</v>
      </c>
      <c r="H307" s="77">
        <v>3300</v>
      </c>
      <c r="I307" s="77">
        <v>0</v>
      </c>
      <c r="J307" s="77">
        <v>0</v>
      </c>
      <c r="K307" s="77">
        <v>0</v>
      </c>
      <c r="L307" s="77">
        <v>0</v>
      </c>
      <c r="M307" s="77">
        <v>0</v>
      </c>
      <c r="N307" s="77">
        <v>0</v>
      </c>
      <c r="O307" s="77">
        <v>0</v>
      </c>
      <c r="P307" s="79">
        <v>0</v>
      </c>
    </row>
    <row r="308" ht="15.15" spans="1:16">
      <c r="A308" s="75">
        <v>3</v>
      </c>
      <c r="B308" s="76" t="s">
        <v>84</v>
      </c>
      <c r="C308" s="77">
        <v>0</v>
      </c>
      <c r="D308" s="77">
        <v>1500</v>
      </c>
      <c r="E308" s="77">
        <v>0</v>
      </c>
      <c r="F308" s="77">
        <v>1500</v>
      </c>
      <c r="G308" s="77">
        <v>1500</v>
      </c>
      <c r="H308" s="77">
        <v>1500</v>
      </c>
      <c r="I308" s="77">
        <v>0</v>
      </c>
      <c r="J308" s="77">
        <v>0</v>
      </c>
      <c r="K308" s="77">
        <v>0</v>
      </c>
      <c r="L308" s="77">
        <v>0</v>
      </c>
      <c r="M308" s="77">
        <v>0</v>
      </c>
      <c r="N308" s="77">
        <v>0</v>
      </c>
      <c r="O308" s="77">
        <v>0</v>
      </c>
      <c r="P308" s="79">
        <v>0</v>
      </c>
    </row>
    <row r="309" ht="15.15" spans="1:16">
      <c r="A309" s="75">
        <v>4</v>
      </c>
      <c r="B309" s="76" t="s">
        <v>87</v>
      </c>
      <c r="C309" s="77">
        <v>0</v>
      </c>
      <c r="D309" s="77">
        <v>2060</v>
      </c>
      <c r="E309" s="77">
        <v>0</v>
      </c>
      <c r="F309" s="77">
        <v>2060</v>
      </c>
      <c r="G309" s="77">
        <v>2000</v>
      </c>
      <c r="H309" s="77">
        <v>2000</v>
      </c>
      <c r="I309" s="77">
        <v>0</v>
      </c>
      <c r="J309" s="77">
        <v>0</v>
      </c>
      <c r="K309" s="77">
        <v>0</v>
      </c>
      <c r="L309" s="77">
        <v>0</v>
      </c>
      <c r="M309" s="77">
        <v>0</v>
      </c>
      <c r="N309" s="77">
        <v>0</v>
      </c>
      <c r="O309" s="77">
        <v>0</v>
      </c>
      <c r="P309" s="79">
        <v>0</v>
      </c>
    </row>
    <row r="310" ht="15.15" spans="1:16">
      <c r="A310" s="75">
        <v>5</v>
      </c>
      <c r="B310" s="76" t="s">
        <v>83</v>
      </c>
      <c r="C310" s="77">
        <v>0</v>
      </c>
      <c r="D310" s="77">
        <v>4077</v>
      </c>
      <c r="E310" s="77">
        <v>0</v>
      </c>
      <c r="F310" s="77">
        <v>4077</v>
      </c>
      <c r="G310" s="77">
        <v>4000</v>
      </c>
      <c r="H310" s="77">
        <v>4000</v>
      </c>
      <c r="I310" s="77">
        <v>0</v>
      </c>
      <c r="J310" s="77">
        <v>0</v>
      </c>
      <c r="K310" s="77">
        <v>0</v>
      </c>
      <c r="L310" s="77">
        <v>0</v>
      </c>
      <c r="M310" s="77">
        <v>0</v>
      </c>
      <c r="N310" s="77">
        <v>0</v>
      </c>
      <c r="O310" s="77">
        <v>0</v>
      </c>
      <c r="P310" s="79">
        <v>0</v>
      </c>
    </row>
    <row r="311" ht="15.15" spans="1:16">
      <c r="A311" s="75">
        <v>6</v>
      </c>
      <c r="B311" s="76" t="s">
        <v>74</v>
      </c>
      <c r="C311" s="77">
        <v>0</v>
      </c>
      <c r="D311" s="77">
        <v>2500</v>
      </c>
      <c r="E311" s="77">
        <v>0</v>
      </c>
      <c r="F311" s="77">
        <v>2500</v>
      </c>
      <c r="G311" s="77">
        <v>2500</v>
      </c>
      <c r="H311" s="77">
        <v>2500</v>
      </c>
      <c r="I311" s="77">
        <v>0</v>
      </c>
      <c r="J311" s="77">
        <v>0</v>
      </c>
      <c r="K311" s="77">
        <v>0</v>
      </c>
      <c r="L311" s="77">
        <v>0</v>
      </c>
      <c r="M311" s="77">
        <v>0</v>
      </c>
      <c r="N311" s="77">
        <v>0</v>
      </c>
      <c r="O311" s="77">
        <v>0</v>
      </c>
      <c r="P311" s="79">
        <v>0</v>
      </c>
    </row>
    <row r="312" ht="15.15" spans="1:16">
      <c r="A312" s="75">
        <v>7</v>
      </c>
      <c r="B312" s="76" t="s">
        <v>73</v>
      </c>
      <c r="C312" s="77">
        <v>0</v>
      </c>
      <c r="D312" s="77">
        <v>1645</v>
      </c>
      <c r="E312" s="77">
        <v>0</v>
      </c>
      <c r="F312" s="77">
        <v>1645</v>
      </c>
      <c r="G312" s="77">
        <v>1500</v>
      </c>
      <c r="H312" s="77">
        <v>1500</v>
      </c>
      <c r="I312" s="77">
        <v>0</v>
      </c>
      <c r="J312" s="77">
        <v>0</v>
      </c>
      <c r="K312" s="77">
        <v>0</v>
      </c>
      <c r="L312" s="77">
        <v>0</v>
      </c>
      <c r="M312" s="77">
        <v>0</v>
      </c>
      <c r="N312" s="77">
        <v>0</v>
      </c>
      <c r="O312" s="77">
        <v>0</v>
      </c>
      <c r="P312" s="79">
        <v>0</v>
      </c>
    </row>
    <row r="313" ht="15.15" spans="1:16">
      <c r="A313" s="75">
        <v>8</v>
      </c>
      <c r="B313" s="76" t="s">
        <v>77</v>
      </c>
      <c r="C313" s="77">
        <v>0</v>
      </c>
      <c r="D313" s="77">
        <v>2004</v>
      </c>
      <c r="E313" s="77">
        <v>0</v>
      </c>
      <c r="F313" s="77">
        <v>2004</v>
      </c>
      <c r="G313" s="77">
        <v>2000</v>
      </c>
      <c r="H313" s="77">
        <v>2000</v>
      </c>
      <c r="I313" s="77">
        <v>0</v>
      </c>
      <c r="J313" s="77">
        <v>0</v>
      </c>
      <c r="K313" s="77">
        <v>0</v>
      </c>
      <c r="L313" s="77">
        <v>0</v>
      </c>
      <c r="M313" s="77">
        <v>0</v>
      </c>
      <c r="N313" s="77">
        <v>0</v>
      </c>
      <c r="O313" s="77">
        <v>0</v>
      </c>
      <c r="P313" s="79">
        <v>0</v>
      </c>
    </row>
    <row r="314" ht="15.15" spans="1:16">
      <c r="A314" s="75">
        <v>9</v>
      </c>
      <c r="B314" s="76" t="s">
        <v>78</v>
      </c>
      <c r="C314" s="77">
        <v>0</v>
      </c>
      <c r="D314" s="77">
        <v>2075</v>
      </c>
      <c r="E314" s="77">
        <v>0</v>
      </c>
      <c r="F314" s="77">
        <v>2075</v>
      </c>
      <c r="G314" s="77">
        <v>2000</v>
      </c>
      <c r="H314" s="77">
        <v>2000</v>
      </c>
      <c r="I314" s="77">
        <v>0</v>
      </c>
      <c r="J314" s="77">
        <v>0</v>
      </c>
      <c r="K314" s="77">
        <v>0</v>
      </c>
      <c r="L314" s="77">
        <v>0</v>
      </c>
      <c r="M314" s="77">
        <v>0</v>
      </c>
      <c r="N314" s="77">
        <v>0</v>
      </c>
      <c r="O314" s="77">
        <v>0</v>
      </c>
      <c r="P314" s="79">
        <v>0</v>
      </c>
    </row>
    <row r="315" ht="15.15" spans="1:16">
      <c r="A315" s="75">
        <v>10</v>
      </c>
      <c r="B315" s="76" t="s">
        <v>79</v>
      </c>
      <c r="C315" s="77">
        <v>0</v>
      </c>
      <c r="D315" s="77">
        <v>2500</v>
      </c>
      <c r="E315" s="77">
        <v>0</v>
      </c>
      <c r="F315" s="77">
        <v>2500</v>
      </c>
      <c r="G315" s="77">
        <v>2500</v>
      </c>
      <c r="H315" s="77">
        <v>2500</v>
      </c>
      <c r="I315" s="77">
        <v>0</v>
      </c>
      <c r="J315" s="77">
        <v>0</v>
      </c>
      <c r="K315" s="77">
        <v>0</v>
      </c>
      <c r="L315" s="77">
        <v>0</v>
      </c>
      <c r="M315" s="77">
        <v>0</v>
      </c>
      <c r="N315" s="77">
        <v>0</v>
      </c>
      <c r="O315" s="77">
        <v>0</v>
      </c>
      <c r="P315" s="79">
        <v>0</v>
      </c>
    </row>
    <row r="316" ht="15.15" spans="1:16">
      <c r="A316" s="75">
        <v>11</v>
      </c>
      <c r="B316" s="76" t="s">
        <v>75</v>
      </c>
      <c r="C316" s="77">
        <v>0</v>
      </c>
      <c r="D316" s="77">
        <v>12239</v>
      </c>
      <c r="E316" s="77">
        <v>0</v>
      </c>
      <c r="F316" s="77">
        <v>12239</v>
      </c>
      <c r="G316" s="77">
        <v>12000</v>
      </c>
      <c r="H316" s="77">
        <v>12000</v>
      </c>
      <c r="I316" s="77">
        <v>0</v>
      </c>
      <c r="J316" s="77">
        <v>0</v>
      </c>
      <c r="K316" s="77">
        <v>0</v>
      </c>
      <c r="L316" s="77">
        <v>0</v>
      </c>
      <c r="M316" s="77">
        <v>0</v>
      </c>
      <c r="N316" s="77">
        <v>0</v>
      </c>
      <c r="O316" s="77">
        <v>0</v>
      </c>
      <c r="P316" s="79">
        <v>0</v>
      </c>
    </row>
    <row r="317" ht="15.15" spans="1:16">
      <c r="A317" s="75">
        <v>12</v>
      </c>
      <c r="B317" s="76" t="s">
        <v>80</v>
      </c>
      <c r="C317" s="77">
        <v>0</v>
      </c>
      <c r="D317" s="77">
        <v>7996</v>
      </c>
      <c r="E317" s="77">
        <v>0</v>
      </c>
      <c r="F317" s="77">
        <v>7996</v>
      </c>
      <c r="G317" s="77">
        <v>8000</v>
      </c>
      <c r="H317" s="77">
        <v>8000</v>
      </c>
      <c r="I317" s="77">
        <v>0</v>
      </c>
      <c r="J317" s="77">
        <v>0</v>
      </c>
      <c r="K317" s="77">
        <v>0</v>
      </c>
      <c r="L317" s="77">
        <v>0</v>
      </c>
      <c r="M317" s="77">
        <v>0</v>
      </c>
      <c r="N317" s="77">
        <v>0</v>
      </c>
      <c r="O317" s="77">
        <v>0</v>
      </c>
      <c r="P317" s="79">
        <v>0</v>
      </c>
    </row>
    <row r="318" ht="15.15" spans="1:16">
      <c r="A318" s="75">
        <v>13</v>
      </c>
      <c r="B318" s="76" t="s">
        <v>81</v>
      </c>
      <c r="C318" s="77">
        <v>0</v>
      </c>
      <c r="D318" s="77">
        <v>1000</v>
      </c>
      <c r="E318" s="77">
        <v>0</v>
      </c>
      <c r="F318" s="77">
        <v>1000</v>
      </c>
      <c r="G318" s="77">
        <v>1000</v>
      </c>
      <c r="H318" s="77">
        <v>1000</v>
      </c>
      <c r="I318" s="77">
        <v>0</v>
      </c>
      <c r="J318" s="77">
        <v>0</v>
      </c>
      <c r="K318" s="77">
        <v>0</v>
      </c>
      <c r="L318" s="77">
        <v>0</v>
      </c>
      <c r="M318" s="77">
        <v>0</v>
      </c>
      <c r="N318" s="77">
        <v>0</v>
      </c>
      <c r="O318" s="77">
        <v>0</v>
      </c>
      <c r="P318" s="79">
        <v>0</v>
      </c>
    </row>
    <row r="319" ht="15.15" spans="1:16">
      <c r="A319" s="75">
        <v>14</v>
      </c>
      <c r="B319" s="76" t="s">
        <v>86</v>
      </c>
      <c r="C319" s="77">
        <v>0</v>
      </c>
      <c r="D319" s="77">
        <v>1700</v>
      </c>
      <c r="E319" s="77">
        <v>0</v>
      </c>
      <c r="F319" s="77">
        <v>1700</v>
      </c>
      <c r="G319" s="77">
        <v>1700</v>
      </c>
      <c r="H319" s="77">
        <v>1700</v>
      </c>
      <c r="I319" s="77">
        <v>0</v>
      </c>
      <c r="J319" s="77">
        <v>0</v>
      </c>
      <c r="K319" s="77">
        <v>0</v>
      </c>
      <c r="L319" s="77">
        <v>0</v>
      </c>
      <c r="M319" s="77">
        <v>0</v>
      </c>
      <c r="N319" s="77">
        <v>0</v>
      </c>
      <c r="O319" s="77">
        <v>0</v>
      </c>
      <c r="P319" s="79">
        <v>0</v>
      </c>
    </row>
    <row r="320" ht="15.15" spans="1:16">
      <c r="A320" s="75">
        <v>15</v>
      </c>
      <c r="B320" s="76" t="s">
        <v>76</v>
      </c>
      <c r="C320" s="77">
        <v>0</v>
      </c>
      <c r="D320" s="77">
        <v>1500</v>
      </c>
      <c r="E320" s="77">
        <v>0</v>
      </c>
      <c r="F320" s="77">
        <v>1500</v>
      </c>
      <c r="G320" s="77">
        <v>1500</v>
      </c>
      <c r="H320" s="77">
        <v>1500</v>
      </c>
      <c r="I320" s="77">
        <v>0</v>
      </c>
      <c r="J320" s="77">
        <v>0</v>
      </c>
      <c r="K320" s="77">
        <v>0</v>
      </c>
      <c r="L320" s="77">
        <v>0</v>
      </c>
      <c r="M320" s="77">
        <v>0</v>
      </c>
      <c r="N320" s="77">
        <v>0</v>
      </c>
      <c r="O320" s="77">
        <v>0</v>
      </c>
      <c r="P320" s="79">
        <v>0</v>
      </c>
    </row>
    <row r="321" ht="15.15" spans="1:16">
      <c r="A321" s="75">
        <v>16</v>
      </c>
      <c r="B321" s="76" t="s">
        <v>72</v>
      </c>
      <c r="C321" s="77">
        <v>0</v>
      </c>
      <c r="D321" s="77">
        <v>3173</v>
      </c>
      <c r="E321" s="77">
        <v>0</v>
      </c>
      <c r="F321" s="77">
        <v>3173</v>
      </c>
      <c r="G321" s="77">
        <v>3000</v>
      </c>
      <c r="H321" s="77">
        <v>3000</v>
      </c>
      <c r="I321" s="77">
        <v>0</v>
      </c>
      <c r="J321" s="77">
        <v>0</v>
      </c>
      <c r="K321" s="77">
        <v>0</v>
      </c>
      <c r="L321" s="77">
        <v>0</v>
      </c>
      <c r="M321" s="77">
        <v>0</v>
      </c>
      <c r="N321" s="77">
        <v>0</v>
      </c>
      <c r="O321" s="77">
        <v>0</v>
      </c>
      <c r="P321" s="79">
        <v>0</v>
      </c>
    </row>
    <row r="322" ht="15.15" spans="1:16">
      <c r="A322" s="72">
        <v>1</v>
      </c>
      <c r="B322" s="76" t="s">
        <v>82</v>
      </c>
      <c r="C322" s="74">
        <v>0</v>
      </c>
      <c r="D322" s="74">
        <v>990</v>
      </c>
      <c r="E322" s="74">
        <v>0</v>
      </c>
      <c r="F322" s="74">
        <v>990</v>
      </c>
      <c r="G322" s="74">
        <v>990</v>
      </c>
      <c r="H322" s="74">
        <v>990</v>
      </c>
      <c r="I322" s="74">
        <v>0</v>
      </c>
      <c r="J322" s="74">
        <v>0</v>
      </c>
      <c r="K322" s="74">
        <v>0</v>
      </c>
      <c r="L322" s="74">
        <v>0</v>
      </c>
      <c r="M322" s="74">
        <v>0</v>
      </c>
      <c r="N322" s="74">
        <v>0</v>
      </c>
      <c r="O322" s="74">
        <v>0</v>
      </c>
      <c r="P322" s="78">
        <v>0</v>
      </c>
    </row>
    <row r="323" ht="15.15" spans="1:16">
      <c r="A323" s="75">
        <v>2</v>
      </c>
      <c r="B323" s="76" t="s">
        <v>78</v>
      </c>
      <c r="C323" s="77">
        <v>0</v>
      </c>
      <c r="D323" s="77">
        <v>1709</v>
      </c>
      <c r="E323" s="77">
        <v>0</v>
      </c>
      <c r="F323" s="77">
        <v>1709</v>
      </c>
      <c r="G323" s="77">
        <v>1540</v>
      </c>
      <c r="H323" s="77">
        <v>1540</v>
      </c>
      <c r="I323" s="77">
        <v>0</v>
      </c>
      <c r="J323" s="77">
        <v>0</v>
      </c>
      <c r="K323" s="77">
        <v>0</v>
      </c>
      <c r="L323" s="77">
        <v>0</v>
      </c>
      <c r="M323" s="77">
        <v>0</v>
      </c>
      <c r="N323" s="77">
        <v>0</v>
      </c>
      <c r="O323" s="77">
        <v>0</v>
      </c>
      <c r="P323" s="79">
        <v>0</v>
      </c>
    </row>
    <row r="324" ht="15.15" spans="1:16">
      <c r="A324" s="75">
        <v>3</v>
      </c>
      <c r="B324" s="76" t="s">
        <v>87</v>
      </c>
      <c r="C324" s="77">
        <v>0</v>
      </c>
      <c r="D324" s="77">
        <v>1847</v>
      </c>
      <c r="E324" s="77">
        <v>0</v>
      </c>
      <c r="F324" s="77">
        <v>1847</v>
      </c>
      <c r="G324" s="77">
        <v>1300</v>
      </c>
      <c r="H324" s="77">
        <v>1300</v>
      </c>
      <c r="I324" s="77">
        <v>0</v>
      </c>
      <c r="J324" s="77">
        <v>0</v>
      </c>
      <c r="K324" s="77">
        <v>0</v>
      </c>
      <c r="L324" s="77">
        <v>0</v>
      </c>
      <c r="M324" s="77">
        <v>0</v>
      </c>
      <c r="N324" s="77">
        <v>0</v>
      </c>
      <c r="O324" s="77">
        <v>0</v>
      </c>
      <c r="P324" s="79">
        <v>0</v>
      </c>
    </row>
    <row r="325" ht="15.15" spans="1:16">
      <c r="A325" s="75">
        <v>4</v>
      </c>
      <c r="B325" s="76" t="s">
        <v>77</v>
      </c>
      <c r="C325" s="77">
        <v>0</v>
      </c>
      <c r="D325" s="77">
        <v>1703</v>
      </c>
      <c r="E325" s="77">
        <v>0</v>
      </c>
      <c r="F325" s="77">
        <v>1703</v>
      </c>
      <c r="G325" s="77">
        <v>1430</v>
      </c>
      <c r="H325" s="77">
        <v>1430</v>
      </c>
      <c r="I325" s="77">
        <v>0</v>
      </c>
      <c r="J325" s="77">
        <v>0</v>
      </c>
      <c r="K325" s="77">
        <v>0</v>
      </c>
      <c r="L325" s="77">
        <v>0</v>
      </c>
      <c r="M325" s="77">
        <v>0</v>
      </c>
      <c r="N325" s="77">
        <v>0</v>
      </c>
      <c r="O325" s="77">
        <v>0</v>
      </c>
      <c r="P325" s="79">
        <v>0</v>
      </c>
    </row>
    <row r="326" ht="15.15" spans="1:16">
      <c r="A326" s="75">
        <v>5</v>
      </c>
      <c r="B326" s="76" t="s">
        <v>83</v>
      </c>
      <c r="C326" s="77">
        <v>0</v>
      </c>
      <c r="D326" s="77">
        <v>2370</v>
      </c>
      <c r="E326" s="77">
        <v>0</v>
      </c>
      <c r="F326" s="77">
        <v>2370</v>
      </c>
      <c r="G326" s="77">
        <v>2350</v>
      </c>
      <c r="H326" s="77">
        <v>2350</v>
      </c>
      <c r="I326" s="77">
        <v>0</v>
      </c>
      <c r="J326" s="77">
        <v>0</v>
      </c>
      <c r="K326" s="77">
        <v>0</v>
      </c>
      <c r="L326" s="77">
        <v>0</v>
      </c>
      <c r="M326" s="77">
        <v>0</v>
      </c>
      <c r="N326" s="77">
        <v>0</v>
      </c>
      <c r="O326" s="77">
        <v>0</v>
      </c>
      <c r="P326" s="79">
        <v>0</v>
      </c>
    </row>
    <row r="327" ht="15.15" spans="1:16">
      <c r="A327" s="75">
        <v>6</v>
      </c>
      <c r="B327" s="76" t="s">
        <v>74</v>
      </c>
      <c r="C327" s="77">
        <v>194</v>
      </c>
      <c r="D327" s="77">
        <v>8454</v>
      </c>
      <c r="E327" s="77">
        <v>194</v>
      </c>
      <c r="F327" s="77">
        <v>8454</v>
      </c>
      <c r="G327" s="77">
        <v>7100</v>
      </c>
      <c r="H327" s="77">
        <v>7100</v>
      </c>
      <c r="I327" s="77">
        <v>0</v>
      </c>
      <c r="J327" s="77">
        <v>0</v>
      </c>
      <c r="K327" s="77">
        <v>0</v>
      </c>
      <c r="L327" s="77">
        <v>0</v>
      </c>
      <c r="M327" s="77">
        <v>0</v>
      </c>
      <c r="N327" s="77">
        <v>0</v>
      </c>
      <c r="O327" s="77">
        <v>0</v>
      </c>
      <c r="P327" s="79">
        <v>0</v>
      </c>
    </row>
    <row r="328" ht="15.15" spans="1:16">
      <c r="A328" s="75">
        <v>7</v>
      </c>
      <c r="B328" s="76" t="s">
        <v>73</v>
      </c>
      <c r="C328" s="77">
        <v>0</v>
      </c>
      <c r="D328" s="77">
        <v>1365</v>
      </c>
      <c r="E328" s="77">
        <v>0</v>
      </c>
      <c r="F328" s="77">
        <v>1365</v>
      </c>
      <c r="G328" s="77">
        <v>1140</v>
      </c>
      <c r="H328" s="77">
        <v>1140</v>
      </c>
      <c r="I328" s="77">
        <v>0</v>
      </c>
      <c r="J328" s="77">
        <v>0</v>
      </c>
      <c r="K328" s="77">
        <v>0</v>
      </c>
      <c r="L328" s="77">
        <v>0</v>
      </c>
      <c r="M328" s="77">
        <v>0</v>
      </c>
      <c r="N328" s="77">
        <v>0</v>
      </c>
      <c r="O328" s="77">
        <v>0</v>
      </c>
      <c r="P328" s="79">
        <v>0</v>
      </c>
    </row>
    <row r="329" ht="15.15" spans="1:16">
      <c r="A329" s="75">
        <v>8</v>
      </c>
      <c r="B329" s="76" t="s">
        <v>84</v>
      </c>
      <c r="C329" s="77">
        <v>0</v>
      </c>
      <c r="D329" s="77">
        <v>1628</v>
      </c>
      <c r="E329" s="77">
        <v>0</v>
      </c>
      <c r="F329" s="77">
        <v>1628</v>
      </c>
      <c r="G329" s="77">
        <v>1440</v>
      </c>
      <c r="H329" s="77">
        <v>1440</v>
      </c>
      <c r="I329" s="77">
        <v>0</v>
      </c>
      <c r="J329" s="77">
        <v>0</v>
      </c>
      <c r="K329" s="77">
        <v>0</v>
      </c>
      <c r="L329" s="77">
        <v>0</v>
      </c>
      <c r="M329" s="77">
        <v>0</v>
      </c>
      <c r="N329" s="77">
        <v>0</v>
      </c>
      <c r="O329" s="77">
        <v>0</v>
      </c>
      <c r="P329" s="79">
        <v>0</v>
      </c>
    </row>
    <row r="330" ht="15.15" spans="1:16">
      <c r="A330" s="75">
        <v>9</v>
      </c>
      <c r="B330" s="76" t="s">
        <v>81</v>
      </c>
      <c r="C330" s="77">
        <v>0</v>
      </c>
      <c r="D330" s="77">
        <v>994</v>
      </c>
      <c r="E330" s="77">
        <v>0</v>
      </c>
      <c r="F330" s="77">
        <v>994</v>
      </c>
      <c r="G330" s="77">
        <v>850</v>
      </c>
      <c r="H330" s="77">
        <v>850</v>
      </c>
      <c r="I330" s="77">
        <v>0</v>
      </c>
      <c r="J330" s="77">
        <v>0</v>
      </c>
      <c r="K330" s="77">
        <v>0</v>
      </c>
      <c r="L330" s="77">
        <v>0</v>
      </c>
      <c r="M330" s="77">
        <v>0</v>
      </c>
      <c r="N330" s="77">
        <v>0</v>
      </c>
      <c r="O330" s="77">
        <v>0</v>
      </c>
      <c r="P330" s="79">
        <v>0</v>
      </c>
    </row>
    <row r="331" ht="15.15" spans="1:16">
      <c r="A331" s="75">
        <v>10</v>
      </c>
      <c r="B331" s="76" t="s">
        <v>75</v>
      </c>
      <c r="C331" s="77">
        <v>0</v>
      </c>
      <c r="D331" s="77">
        <v>2697</v>
      </c>
      <c r="E331" s="77">
        <v>0</v>
      </c>
      <c r="F331" s="77">
        <v>2697</v>
      </c>
      <c r="G331" s="77">
        <v>2310</v>
      </c>
      <c r="H331" s="77">
        <v>2310</v>
      </c>
      <c r="I331" s="77">
        <v>0</v>
      </c>
      <c r="J331" s="77">
        <v>0</v>
      </c>
      <c r="K331" s="77">
        <v>0</v>
      </c>
      <c r="L331" s="77">
        <v>0</v>
      </c>
      <c r="M331" s="77">
        <v>0</v>
      </c>
      <c r="N331" s="77">
        <v>0</v>
      </c>
      <c r="O331" s="77">
        <v>0</v>
      </c>
      <c r="P331" s="79">
        <v>0</v>
      </c>
    </row>
    <row r="332" ht="15.15" spans="1:16">
      <c r="A332" s="75">
        <v>11</v>
      </c>
      <c r="B332" s="73" t="s">
        <v>85</v>
      </c>
      <c r="C332" s="77">
        <v>0</v>
      </c>
      <c r="D332" s="77">
        <v>0</v>
      </c>
      <c r="E332" s="77">
        <v>0</v>
      </c>
      <c r="F332" s="77">
        <v>0</v>
      </c>
      <c r="G332" s="77">
        <v>0</v>
      </c>
      <c r="H332" s="77">
        <v>0</v>
      </c>
      <c r="I332" s="77">
        <v>0</v>
      </c>
      <c r="J332" s="77">
        <v>0</v>
      </c>
      <c r="K332" s="77">
        <v>0</v>
      </c>
      <c r="L332" s="77">
        <v>0</v>
      </c>
      <c r="M332" s="77">
        <v>0</v>
      </c>
      <c r="N332" s="77">
        <v>0</v>
      </c>
      <c r="O332" s="77">
        <v>0</v>
      </c>
      <c r="P332" s="77">
        <v>0</v>
      </c>
    </row>
    <row r="333" ht="15.15" spans="1:16">
      <c r="A333" s="75">
        <v>12</v>
      </c>
      <c r="B333" s="76" t="s">
        <v>72</v>
      </c>
      <c r="C333" s="77">
        <v>0</v>
      </c>
      <c r="D333" s="77">
        <v>2060</v>
      </c>
      <c r="E333" s="77">
        <v>0</v>
      </c>
      <c r="F333" s="77">
        <v>2060</v>
      </c>
      <c r="G333" s="77">
        <v>2060</v>
      </c>
      <c r="H333" s="77">
        <v>2060</v>
      </c>
      <c r="I333" s="77">
        <v>0</v>
      </c>
      <c r="J333" s="77">
        <v>0</v>
      </c>
      <c r="K333" s="77">
        <v>0</v>
      </c>
      <c r="L333" s="77">
        <v>0</v>
      </c>
      <c r="M333" s="77">
        <v>0</v>
      </c>
      <c r="N333" s="77">
        <v>0</v>
      </c>
      <c r="O333" s="77">
        <v>0</v>
      </c>
      <c r="P333" s="77">
        <v>0</v>
      </c>
    </row>
    <row r="334" ht="15.15" spans="1:16">
      <c r="A334" s="75">
        <v>13</v>
      </c>
      <c r="B334" s="76" t="s">
        <v>76</v>
      </c>
      <c r="C334" s="77">
        <v>0</v>
      </c>
      <c r="D334" s="77">
        <v>1079</v>
      </c>
      <c r="E334" s="77">
        <v>0</v>
      </c>
      <c r="F334" s="77">
        <v>1079</v>
      </c>
      <c r="G334" s="77">
        <v>860</v>
      </c>
      <c r="H334" s="77">
        <v>860</v>
      </c>
      <c r="I334" s="77">
        <v>0</v>
      </c>
      <c r="J334" s="77">
        <v>0</v>
      </c>
      <c r="K334" s="77">
        <v>0</v>
      </c>
      <c r="L334" s="77">
        <v>0</v>
      </c>
      <c r="M334" s="77">
        <v>0</v>
      </c>
      <c r="N334" s="77">
        <v>0</v>
      </c>
      <c r="O334" s="77">
        <v>0</v>
      </c>
      <c r="P334" s="77">
        <v>0</v>
      </c>
    </row>
    <row r="335" ht="15.15" spans="1:16">
      <c r="A335" s="75">
        <v>14</v>
      </c>
      <c r="B335" s="76" t="s">
        <v>86</v>
      </c>
      <c r="C335" s="77">
        <v>0</v>
      </c>
      <c r="D335" s="77">
        <v>1680</v>
      </c>
      <c r="E335" s="77">
        <v>0</v>
      </c>
      <c r="F335" s="77">
        <v>1680</v>
      </c>
      <c r="G335" s="77">
        <v>1550</v>
      </c>
      <c r="H335" s="77">
        <v>1550</v>
      </c>
      <c r="I335" s="77">
        <v>0</v>
      </c>
      <c r="J335" s="77">
        <v>0</v>
      </c>
      <c r="K335" s="77">
        <v>0</v>
      </c>
      <c r="L335" s="77">
        <v>0</v>
      </c>
      <c r="M335" s="77">
        <v>0</v>
      </c>
      <c r="N335" s="77">
        <v>0</v>
      </c>
      <c r="O335" s="77">
        <v>0</v>
      </c>
      <c r="P335" s="77">
        <v>0</v>
      </c>
    </row>
    <row r="336" ht="15.15" spans="1:16">
      <c r="A336" s="75">
        <v>15</v>
      </c>
      <c r="B336" s="76" t="s">
        <v>71</v>
      </c>
      <c r="C336" s="77">
        <v>0</v>
      </c>
      <c r="D336" s="77">
        <v>2602</v>
      </c>
      <c r="E336" s="77">
        <v>0</v>
      </c>
      <c r="F336" s="77">
        <v>2602</v>
      </c>
      <c r="G336" s="77">
        <v>2330</v>
      </c>
      <c r="H336" s="77">
        <v>2330</v>
      </c>
      <c r="I336" s="77">
        <v>0</v>
      </c>
      <c r="J336" s="77">
        <v>0</v>
      </c>
      <c r="K336" s="77">
        <v>0</v>
      </c>
      <c r="L336" s="77">
        <v>0</v>
      </c>
      <c r="M336" s="77">
        <v>0</v>
      </c>
      <c r="N336" s="77">
        <v>0</v>
      </c>
      <c r="O336" s="77">
        <v>0</v>
      </c>
      <c r="P336" s="77">
        <v>0</v>
      </c>
    </row>
    <row r="337" ht="15.15" spans="1:16">
      <c r="A337" s="75">
        <v>16</v>
      </c>
      <c r="B337" s="76" t="s">
        <v>79</v>
      </c>
      <c r="C337" s="77">
        <v>0</v>
      </c>
      <c r="D337" s="77">
        <v>1578</v>
      </c>
      <c r="E337" s="77">
        <v>0</v>
      </c>
      <c r="F337" s="77">
        <v>1578</v>
      </c>
      <c r="G337" s="77">
        <v>1350</v>
      </c>
      <c r="H337" s="77">
        <v>1350</v>
      </c>
      <c r="I337" s="77">
        <v>0</v>
      </c>
      <c r="J337" s="77">
        <v>0</v>
      </c>
      <c r="K337" s="77">
        <v>0</v>
      </c>
      <c r="L337" s="77">
        <v>0</v>
      </c>
      <c r="M337" s="77">
        <v>0</v>
      </c>
      <c r="N337" s="77">
        <v>0</v>
      </c>
      <c r="O337" s="77">
        <v>0</v>
      </c>
      <c r="P337" s="77">
        <v>0</v>
      </c>
    </row>
    <row r="338" ht="15.15" spans="1:16">
      <c r="A338" s="75">
        <v>17</v>
      </c>
      <c r="B338" s="76" t="s">
        <v>80</v>
      </c>
      <c r="C338" s="77">
        <v>0</v>
      </c>
      <c r="D338" s="77">
        <v>1604</v>
      </c>
      <c r="E338" s="77">
        <v>0</v>
      </c>
      <c r="F338" s="77">
        <v>1604</v>
      </c>
      <c r="G338" s="77">
        <v>1400</v>
      </c>
      <c r="H338" s="77">
        <v>1400</v>
      </c>
      <c r="I338" s="77">
        <v>0</v>
      </c>
      <c r="J338" s="77">
        <v>0</v>
      </c>
      <c r="K338" s="77">
        <v>0</v>
      </c>
      <c r="L338" s="77">
        <v>0</v>
      </c>
      <c r="M338" s="77">
        <v>0</v>
      </c>
      <c r="N338" s="77">
        <v>0</v>
      </c>
      <c r="O338" s="77">
        <v>0</v>
      </c>
      <c r="P338" s="77">
        <v>0</v>
      </c>
    </row>
    <row r="339" ht="15.15" spans="1:16">
      <c r="A339" s="72">
        <v>1</v>
      </c>
      <c r="B339" s="73" t="s">
        <v>85</v>
      </c>
      <c r="C339" s="74">
        <v>0</v>
      </c>
      <c r="D339" s="74">
        <v>0</v>
      </c>
      <c r="E339" s="74">
        <v>0</v>
      </c>
      <c r="F339" s="74">
        <v>0</v>
      </c>
      <c r="G339" s="74">
        <v>0</v>
      </c>
      <c r="H339" s="74">
        <v>0</v>
      </c>
      <c r="I339" s="74">
        <v>0</v>
      </c>
      <c r="J339" s="74">
        <v>0</v>
      </c>
      <c r="K339" s="74">
        <v>0</v>
      </c>
      <c r="L339" s="74">
        <v>0</v>
      </c>
      <c r="M339" s="74">
        <v>0</v>
      </c>
      <c r="N339" s="74">
        <v>0</v>
      </c>
      <c r="O339" s="74">
        <v>0</v>
      </c>
      <c r="P339" s="74">
        <v>0</v>
      </c>
    </row>
    <row r="340" ht="15.15" spans="1:16">
      <c r="A340" s="75">
        <v>2</v>
      </c>
      <c r="B340" s="76" t="s">
        <v>84</v>
      </c>
      <c r="C340" s="77">
        <v>0</v>
      </c>
      <c r="D340" s="77">
        <v>6360</v>
      </c>
      <c r="E340" s="77">
        <v>0</v>
      </c>
      <c r="F340" s="77">
        <v>6360</v>
      </c>
      <c r="G340" s="83">
        <v>6360</v>
      </c>
      <c r="H340" s="77">
        <v>6360</v>
      </c>
      <c r="I340" s="77">
        <v>0</v>
      </c>
      <c r="J340" s="77">
        <v>0</v>
      </c>
      <c r="K340" s="77">
        <v>0</v>
      </c>
      <c r="L340" s="77">
        <v>0</v>
      </c>
      <c r="M340" s="77">
        <v>0</v>
      </c>
      <c r="N340" s="77">
        <v>0</v>
      </c>
      <c r="O340" s="77">
        <v>0</v>
      </c>
      <c r="P340" s="77">
        <v>0</v>
      </c>
    </row>
    <row r="341" ht="15.15" spans="1:16">
      <c r="A341" s="75">
        <v>3</v>
      </c>
      <c r="B341" s="76" t="s">
        <v>79</v>
      </c>
      <c r="C341" s="77">
        <v>0</v>
      </c>
      <c r="D341" s="77">
        <v>5695</v>
      </c>
      <c r="E341" s="77">
        <v>0</v>
      </c>
      <c r="F341" s="77">
        <v>5695</v>
      </c>
      <c r="G341" s="83">
        <v>5700</v>
      </c>
      <c r="H341" s="77">
        <v>5700</v>
      </c>
      <c r="I341" s="77">
        <v>0</v>
      </c>
      <c r="J341" s="77">
        <v>0</v>
      </c>
      <c r="K341" s="77">
        <v>0</v>
      </c>
      <c r="L341" s="77">
        <v>0</v>
      </c>
      <c r="M341" s="77">
        <v>0</v>
      </c>
      <c r="N341" s="77">
        <v>0</v>
      </c>
      <c r="O341" s="77">
        <v>0</v>
      </c>
      <c r="P341" s="77">
        <v>0</v>
      </c>
    </row>
    <row r="342" ht="15.15" spans="1:16">
      <c r="A342" s="75">
        <v>4</v>
      </c>
      <c r="B342" s="76" t="s">
        <v>87</v>
      </c>
      <c r="C342" s="77">
        <v>0</v>
      </c>
      <c r="D342" s="77">
        <v>5743</v>
      </c>
      <c r="E342" s="77">
        <v>0</v>
      </c>
      <c r="F342" s="77">
        <v>5743</v>
      </c>
      <c r="G342" s="83">
        <v>5760</v>
      </c>
      <c r="H342" s="77">
        <v>5760</v>
      </c>
      <c r="I342" s="77">
        <v>0</v>
      </c>
      <c r="J342" s="77">
        <v>0</v>
      </c>
      <c r="K342" s="77">
        <v>0</v>
      </c>
      <c r="L342" s="77">
        <v>0</v>
      </c>
      <c r="M342" s="77">
        <v>0</v>
      </c>
      <c r="N342" s="77">
        <v>0</v>
      </c>
      <c r="O342" s="77">
        <v>0</v>
      </c>
      <c r="P342" s="77">
        <v>0</v>
      </c>
    </row>
    <row r="343" ht="15.15" spans="1:16">
      <c r="A343" s="75">
        <v>5</v>
      </c>
      <c r="B343" s="76" t="s">
        <v>77</v>
      </c>
      <c r="C343" s="77">
        <v>0</v>
      </c>
      <c r="D343" s="77">
        <v>6593</v>
      </c>
      <c r="E343" s="77">
        <v>0</v>
      </c>
      <c r="F343" s="77">
        <v>6593</v>
      </c>
      <c r="G343" s="83">
        <v>6600</v>
      </c>
      <c r="H343" s="77">
        <v>6600</v>
      </c>
      <c r="I343" s="77">
        <v>0</v>
      </c>
      <c r="J343" s="77">
        <v>0</v>
      </c>
      <c r="K343" s="77">
        <v>0</v>
      </c>
      <c r="L343" s="77">
        <v>0</v>
      </c>
      <c r="M343" s="77">
        <v>0</v>
      </c>
      <c r="N343" s="77">
        <v>0</v>
      </c>
      <c r="O343" s="77">
        <v>0</v>
      </c>
      <c r="P343" s="77">
        <v>0</v>
      </c>
    </row>
    <row r="344" ht="15.15" spans="1:16">
      <c r="A344" s="75">
        <v>6</v>
      </c>
      <c r="B344" s="76" t="s">
        <v>82</v>
      </c>
      <c r="C344" s="77">
        <v>0</v>
      </c>
      <c r="D344" s="77">
        <v>4380</v>
      </c>
      <c r="E344" s="77">
        <v>0</v>
      </c>
      <c r="F344" s="77">
        <v>4380</v>
      </c>
      <c r="G344" s="83">
        <v>4380</v>
      </c>
      <c r="H344" s="77">
        <v>4380</v>
      </c>
      <c r="I344" s="77">
        <v>0</v>
      </c>
      <c r="J344" s="77">
        <v>0</v>
      </c>
      <c r="K344" s="77">
        <v>0</v>
      </c>
      <c r="L344" s="77">
        <v>0</v>
      </c>
      <c r="M344" s="77">
        <v>0</v>
      </c>
      <c r="N344" s="77">
        <v>0</v>
      </c>
      <c r="O344" s="77">
        <v>0</v>
      </c>
      <c r="P344" s="77">
        <v>0</v>
      </c>
    </row>
    <row r="345" ht="15.15" spans="1:16">
      <c r="A345" s="75">
        <v>7</v>
      </c>
      <c r="B345" s="76" t="s">
        <v>81</v>
      </c>
      <c r="C345" s="77">
        <v>0</v>
      </c>
      <c r="D345" s="77">
        <v>1614</v>
      </c>
      <c r="E345" s="77">
        <v>0</v>
      </c>
      <c r="F345" s="77">
        <v>1614</v>
      </c>
      <c r="G345" s="83">
        <v>3600</v>
      </c>
      <c r="H345" s="77">
        <v>1620</v>
      </c>
      <c r="I345" s="77">
        <v>0</v>
      </c>
      <c r="J345" s="77">
        <v>1980</v>
      </c>
      <c r="K345" s="77">
        <v>0</v>
      </c>
      <c r="L345" s="77">
        <v>0</v>
      </c>
      <c r="M345" s="77">
        <v>0</v>
      </c>
      <c r="N345" s="77">
        <v>0</v>
      </c>
      <c r="O345" s="77">
        <v>0</v>
      </c>
      <c r="P345" s="77">
        <v>0</v>
      </c>
    </row>
    <row r="346" ht="15.15" spans="1:16">
      <c r="A346" s="75">
        <v>8</v>
      </c>
      <c r="B346" s="76" t="s">
        <v>75</v>
      </c>
      <c r="C346" s="77">
        <v>0</v>
      </c>
      <c r="D346" s="77">
        <v>15546</v>
      </c>
      <c r="E346" s="77">
        <v>0</v>
      </c>
      <c r="F346" s="77">
        <v>15546</v>
      </c>
      <c r="G346" s="83">
        <v>15000</v>
      </c>
      <c r="H346" s="77">
        <v>15000</v>
      </c>
      <c r="I346" s="77">
        <v>0</v>
      </c>
      <c r="J346" s="77">
        <v>0</v>
      </c>
      <c r="K346" s="77">
        <v>0</v>
      </c>
      <c r="L346" s="77">
        <v>0</v>
      </c>
      <c r="M346" s="77">
        <v>0</v>
      </c>
      <c r="N346" s="77">
        <v>0</v>
      </c>
      <c r="O346" s="77">
        <v>0</v>
      </c>
      <c r="P346" s="77">
        <v>0</v>
      </c>
    </row>
    <row r="347" ht="15.15" spans="1:16">
      <c r="A347" s="75">
        <v>9</v>
      </c>
      <c r="B347" s="76" t="s">
        <v>83</v>
      </c>
      <c r="C347" s="77">
        <v>0</v>
      </c>
      <c r="D347" s="77">
        <v>7800</v>
      </c>
      <c r="E347" s="77">
        <v>0</v>
      </c>
      <c r="F347" s="77">
        <v>7800</v>
      </c>
      <c r="G347" s="83">
        <v>7800</v>
      </c>
      <c r="H347" s="77">
        <v>7758</v>
      </c>
      <c r="I347" s="77">
        <v>0</v>
      </c>
      <c r="J347" s="77">
        <v>0</v>
      </c>
      <c r="K347" s="77">
        <v>0</v>
      </c>
      <c r="L347" s="77">
        <v>0</v>
      </c>
      <c r="M347" s="77">
        <v>0</v>
      </c>
      <c r="N347" s="77">
        <v>0</v>
      </c>
      <c r="O347" s="77">
        <v>0</v>
      </c>
      <c r="P347" s="77">
        <v>0</v>
      </c>
    </row>
    <row r="348" ht="15.15" spans="1:16">
      <c r="A348" s="75">
        <v>10</v>
      </c>
      <c r="B348" s="76" t="s">
        <v>74</v>
      </c>
      <c r="C348" s="77">
        <v>0</v>
      </c>
      <c r="D348" s="77">
        <v>6599</v>
      </c>
      <c r="E348" s="77">
        <v>0</v>
      </c>
      <c r="F348" s="77">
        <v>6599</v>
      </c>
      <c r="G348" s="83">
        <v>6600</v>
      </c>
      <c r="H348" s="77">
        <v>6600</v>
      </c>
      <c r="I348" s="77">
        <v>0</v>
      </c>
      <c r="J348" s="77">
        <v>0</v>
      </c>
      <c r="K348" s="77">
        <v>0</v>
      </c>
      <c r="L348" s="77">
        <v>0</v>
      </c>
      <c r="M348" s="77">
        <v>0</v>
      </c>
      <c r="N348" s="77">
        <v>0</v>
      </c>
      <c r="O348" s="77">
        <v>0</v>
      </c>
      <c r="P348" s="77">
        <v>0</v>
      </c>
    </row>
    <row r="349" ht="15.15" spans="1:16">
      <c r="A349" s="75">
        <v>11</v>
      </c>
      <c r="B349" s="76" t="s">
        <v>86</v>
      </c>
      <c r="C349" s="77">
        <v>0</v>
      </c>
      <c r="D349" s="77">
        <v>6066</v>
      </c>
      <c r="E349" s="77">
        <v>0</v>
      </c>
      <c r="F349" s="77">
        <v>6066</v>
      </c>
      <c r="G349" s="83">
        <v>6000</v>
      </c>
      <c r="H349" s="77">
        <v>6000</v>
      </c>
      <c r="I349" s="77">
        <v>0</v>
      </c>
      <c r="J349" s="77">
        <v>0</v>
      </c>
      <c r="K349" s="77">
        <v>0</v>
      </c>
      <c r="L349" s="77">
        <v>0</v>
      </c>
      <c r="M349" s="77">
        <v>0</v>
      </c>
      <c r="N349" s="77">
        <v>0</v>
      </c>
      <c r="O349" s="77">
        <v>0</v>
      </c>
      <c r="P349" s="77">
        <v>0</v>
      </c>
    </row>
    <row r="350" ht="15.15" spans="1:16">
      <c r="A350" s="75">
        <v>12</v>
      </c>
      <c r="B350" s="76" t="s">
        <v>72</v>
      </c>
      <c r="C350" s="77">
        <v>0</v>
      </c>
      <c r="D350" s="77">
        <v>9000</v>
      </c>
      <c r="E350" s="77">
        <v>0</v>
      </c>
      <c r="F350" s="77">
        <v>9000</v>
      </c>
      <c r="G350" s="83">
        <v>9000</v>
      </c>
      <c r="H350" s="77">
        <v>9000</v>
      </c>
      <c r="I350" s="77">
        <v>0</v>
      </c>
      <c r="J350" s="77">
        <v>0</v>
      </c>
      <c r="K350" s="77">
        <v>0</v>
      </c>
      <c r="L350" s="77">
        <v>0</v>
      </c>
      <c r="M350" s="77">
        <v>0</v>
      </c>
      <c r="N350" s="77">
        <v>0</v>
      </c>
      <c r="O350" s="77">
        <v>0</v>
      </c>
      <c r="P350" s="77">
        <v>0</v>
      </c>
    </row>
    <row r="351" ht="15.15" spans="1:16">
      <c r="A351" s="75">
        <v>13</v>
      </c>
      <c r="B351" s="76" t="s">
        <v>73</v>
      </c>
      <c r="C351" s="77">
        <v>0</v>
      </c>
      <c r="D351" s="77">
        <v>4466</v>
      </c>
      <c r="E351" s="77">
        <v>0</v>
      </c>
      <c r="F351" s="77">
        <v>4466</v>
      </c>
      <c r="G351" s="83">
        <v>4380</v>
      </c>
      <c r="H351" s="77">
        <v>4380</v>
      </c>
      <c r="I351" s="77">
        <v>0</v>
      </c>
      <c r="J351" s="77">
        <v>0</v>
      </c>
      <c r="K351" s="77">
        <v>0</v>
      </c>
      <c r="L351" s="77">
        <v>0</v>
      </c>
      <c r="M351" s="77">
        <v>0</v>
      </c>
      <c r="N351" s="77">
        <v>0</v>
      </c>
      <c r="O351" s="77">
        <v>0</v>
      </c>
      <c r="P351" s="77">
        <v>0</v>
      </c>
    </row>
    <row r="352" ht="15.15" spans="1:16">
      <c r="A352" s="75">
        <v>14</v>
      </c>
      <c r="B352" s="76" t="s">
        <v>71</v>
      </c>
      <c r="C352" s="77">
        <v>0</v>
      </c>
      <c r="D352" s="77">
        <v>7200</v>
      </c>
      <c r="E352" s="77">
        <v>0</v>
      </c>
      <c r="F352" s="77">
        <v>7200</v>
      </c>
      <c r="G352" s="83">
        <v>7200</v>
      </c>
      <c r="H352" s="77">
        <v>7200</v>
      </c>
      <c r="I352" s="77">
        <v>0</v>
      </c>
      <c r="J352" s="77">
        <v>0</v>
      </c>
      <c r="K352" s="77">
        <v>0</v>
      </c>
      <c r="L352" s="77">
        <v>0</v>
      </c>
      <c r="M352" s="77">
        <v>0</v>
      </c>
      <c r="N352" s="77">
        <v>0</v>
      </c>
      <c r="O352" s="77">
        <v>0</v>
      </c>
      <c r="P352" s="77">
        <v>0</v>
      </c>
    </row>
    <row r="353" ht="15.15" spans="1:16">
      <c r="A353" s="75">
        <v>15</v>
      </c>
      <c r="B353" s="76" t="s">
        <v>78</v>
      </c>
      <c r="C353" s="77">
        <v>0</v>
      </c>
      <c r="D353" s="77">
        <v>6350</v>
      </c>
      <c r="E353" s="77">
        <v>0</v>
      </c>
      <c r="F353" s="77">
        <v>6350</v>
      </c>
      <c r="G353" s="83">
        <v>6600</v>
      </c>
      <c r="H353" s="77">
        <v>6600</v>
      </c>
      <c r="I353" s="77">
        <v>0</v>
      </c>
      <c r="J353" s="77">
        <v>0</v>
      </c>
      <c r="K353" s="77">
        <v>0</v>
      </c>
      <c r="L353" s="77">
        <v>0</v>
      </c>
      <c r="M353" s="77">
        <v>0</v>
      </c>
      <c r="N353" s="77">
        <v>0</v>
      </c>
      <c r="O353" s="77">
        <v>0</v>
      </c>
      <c r="P353" s="77">
        <v>0</v>
      </c>
    </row>
    <row r="354" ht="15.15" spans="1:16">
      <c r="A354" s="75">
        <v>16</v>
      </c>
      <c r="B354" s="76" t="s">
        <v>80</v>
      </c>
      <c r="C354" s="77">
        <v>0</v>
      </c>
      <c r="D354" s="77">
        <v>6626</v>
      </c>
      <c r="E354" s="77">
        <v>0</v>
      </c>
      <c r="F354" s="77">
        <v>6626</v>
      </c>
      <c r="G354" s="83">
        <v>6600</v>
      </c>
      <c r="H354" s="77">
        <v>6600</v>
      </c>
      <c r="I354" s="77">
        <v>0</v>
      </c>
      <c r="J354" s="77">
        <v>0</v>
      </c>
      <c r="K354" s="77">
        <v>0</v>
      </c>
      <c r="L354" s="77">
        <v>0</v>
      </c>
      <c r="M354" s="77">
        <v>0</v>
      </c>
      <c r="N354" s="77">
        <v>0</v>
      </c>
      <c r="O354" s="77">
        <v>0</v>
      </c>
      <c r="P354" s="77">
        <v>0</v>
      </c>
    </row>
    <row r="355" ht="15.15" spans="1:16">
      <c r="A355" s="75">
        <v>17</v>
      </c>
      <c r="B355" s="76" t="s">
        <v>76</v>
      </c>
      <c r="C355" s="77">
        <v>0</v>
      </c>
      <c r="D355" s="77">
        <v>3720</v>
      </c>
      <c r="E355" s="77">
        <v>0</v>
      </c>
      <c r="F355" s="77">
        <v>3720</v>
      </c>
      <c r="G355" s="83">
        <v>3720</v>
      </c>
      <c r="H355" s="77">
        <v>3720</v>
      </c>
      <c r="I355" s="77">
        <v>0</v>
      </c>
      <c r="J355" s="77">
        <v>0</v>
      </c>
      <c r="K355" s="77">
        <v>0</v>
      </c>
      <c r="L355" s="77">
        <v>0</v>
      </c>
      <c r="M355" s="77">
        <v>0</v>
      </c>
      <c r="N355" s="77">
        <v>0</v>
      </c>
      <c r="O355" s="77">
        <v>0</v>
      </c>
      <c r="P355" s="77">
        <v>0</v>
      </c>
    </row>
    <row r="356" ht="15.15" spans="1:16">
      <c r="A356" s="72">
        <v>1</v>
      </c>
      <c r="B356" s="73" t="s">
        <v>85</v>
      </c>
      <c r="C356" s="74">
        <v>0</v>
      </c>
      <c r="D356" s="74">
        <v>0</v>
      </c>
      <c r="E356" s="74">
        <v>0</v>
      </c>
      <c r="F356" s="74">
        <v>0</v>
      </c>
      <c r="G356" s="74">
        <v>0</v>
      </c>
      <c r="H356" s="74">
        <v>0</v>
      </c>
      <c r="I356" s="74">
        <v>0</v>
      </c>
      <c r="J356" s="74">
        <v>0</v>
      </c>
      <c r="K356" s="74">
        <v>0</v>
      </c>
      <c r="L356" s="74">
        <v>0</v>
      </c>
      <c r="M356" s="74">
        <v>0</v>
      </c>
      <c r="N356" s="74">
        <v>0</v>
      </c>
      <c r="O356" s="74">
        <v>0</v>
      </c>
      <c r="P356" s="74">
        <v>0</v>
      </c>
    </row>
    <row r="357" ht="15.15" spans="1:16">
      <c r="A357" s="75">
        <v>2</v>
      </c>
      <c r="B357" s="76" t="s">
        <v>84</v>
      </c>
      <c r="C357" s="77">
        <v>0</v>
      </c>
      <c r="D357" s="77">
        <v>0</v>
      </c>
      <c r="E357" s="77">
        <v>0</v>
      </c>
      <c r="F357" s="77">
        <v>0</v>
      </c>
      <c r="G357" s="77">
        <v>2000</v>
      </c>
      <c r="H357" s="77">
        <v>0</v>
      </c>
      <c r="I357" s="77">
        <v>0</v>
      </c>
      <c r="J357" s="77">
        <v>2000</v>
      </c>
      <c r="K357" s="77">
        <v>0</v>
      </c>
      <c r="L357" s="77">
        <v>0</v>
      </c>
      <c r="M357" s="77">
        <v>0</v>
      </c>
      <c r="N357" s="77">
        <v>0</v>
      </c>
      <c r="O357" s="77">
        <v>0</v>
      </c>
      <c r="P357" s="77">
        <v>0</v>
      </c>
    </row>
    <row r="358" ht="15.15" spans="1:16">
      <c r="A358" s="75">
        <v>3</v>
      </c>
      <c r="B358" s="76" t="s">
        <v>79</v>
      </c>
      <c r="C358" s="77">
        <v>0</v>
      </c>
      <c r="D358" s="77">
        <v>0</v>
      </c>
      <c r="E358" s="77">
        <v>0</v>
      </c>
      <c r="F358" s="77">
        <v>0</v>
      </c>
      <c r="G358" s="77">
        <v>2100</v>
      </c>
      <c r="H358" s="77">
        <v>0</v>
      </c>
      <c r="I358" s="77">
        <v>0</v>
      </c>
      <c r="J358" s="77">
        <v>2100</v>
      </c>
      <c r="K358" s="77">
        <v>0</v>
      </c>
      <c r="L358" s="77">
        <v>0</v>
      </c>
      <c r="M358" s="77">
        <v>0</v>
      </c>
      <c r="N358" s="77">
        <v>0</v>
      </c>
      <c r="O358" s="77">
        <v>0</v>
      </c>
      <c r="P358" s="77">
        <v>0</v>
      </c>
    </row>
    <row r="359" ht="15.15" spans="1:16">
      <c r="A359" s="75">
        <v>4</v>
      </c>
      <c r="B359" s="76" t="s">
        <v>87</v>
      </c>
      <c r="C359" s="77">
        <v>0</v>
      </c>
      <c r="D359" s="77">
        <v>309</v>
      </c>
      <c r="E359" s="77">
        <v>0</v>
      </c>
      <c r="F359" s="77">
        <v>309</v>
      </c>
      <c r="G359" s="77">
        <v>2000</v>
      </c>
      <c r="H359" s="77">
        <v>270</v>
      </c>
      <c r="I359" s="77">
        <v>0</v>
      </c>
      <c r="J359" s="77">
        <v>1730</v>
      </c>
      <c r="K359" s="77">
        <v>0</v>
      </c>
      <c r="L359" s="77">
        <v>0</v>
      </c>
      <c r="M359" s="77">
        <v>0</v>
      </c>
      <c r="N359" s="77">
        <v>0</v>
      </c>
      <c r="O359" s="77">
        <v>0</v>
      </c>
      <c r="P359" s="77">
        <v>0</v>
      </c>
    </row>
    <row r="360" ht="15.15" spans="1:16">
      <c r="A360" s="75">
        <v>5</v>
      </c>
      <c r="B360" s="76" t="s">
        <v>77</v>
      </c>
      <c r="C360" s="77">
        <v>0</v>
      </c>
      <c r="D360" s="77">
        <v>0</v>
      </c>
      <c r="E360" s="77">
        <v>0</v>
      </c>
      <c r="F360" s="77">
        <v>0</v>
      </c>
      <c r="G360" s="77">
        <v>2500</v>
      </c>
      <c r="H360" s="77">
        <v>0</v>
      </c>
      <c r="I360" s="77">
        <v>0</v>
      </c>
      <c r="J360" s="77">
        <v>2500</v>
      </c>
      <c r="K360" s="77">
        <v>0</v>
      </c>
      <c r="L360" s="77">
        <v>0</v>
      </c>
      <c r="M360" s="77">
        <v>0</v>
      </c>
      <c r="N360" s="77">
        <v>0</v>
      </c>
      <c r="O360" s="77">
        <v>0</v>
      </c>
      <c r="P360" s="77">
        <v>0</v>
      </c>
    </row>
    <row r="361" ht="15.15" spans="1:16">
      <c r="A361" s="75">
        <v>6</v>
      </c>
      <c r="B361" s="76" t="s">
        <v>82</v>
      </c>
      <c r="C361" s="77">
        <v>0</v>
      </c>
      <c r="D361" s="77">
        <v>1600</v>
      </c>
      <c r="E361" s="77">
        <v>0</v>
      </c>
      <c r="F361" s="77">
        <v>1600</v>
      </c>
      <c r="G361" s="77">
        <v>1600</v>
      </c>
      <c r="H361" s="77">
        <v>1600</v>
      </c>
      <c r="I361" s="77">
        <v>0</v>
      </c>
      <c r="J361" s="77">
        <v>0</v>
      </c>
      <c r="K361" s="77">
        <v>0</v>
      </c>
      <c r="L361" s="77">
        <v>0</v>
      </c>
      <c r="M361" s="77">
        <v>0</v>
      </c>
      <c r="N361" s="77">
        <v>0</v>
      </c>
      <c r="O361" s="77">
        <v>0</v>
      </c>
      <c r="P361" s="77">
        <v>0</v>
      </c>
    </row>
    <row r="362" ht="15.15" spans="1:16">
      <c r="A362" s="75">
        <v>7</v>
      </c>
      <c r="B362" s="76" t="s">
        <v>81</v>
      </c>
      <c r="C362" s="77">
        <v>0</v>
      </c>
      <c r="D362" s="77">
        <v>0</v>
      </c>
      <c r="E362" s="77">
        <v>0</v>
      </c>
      <c r="F362" s="77">
        <v>0</v>
      </c>
      <c r="G362" s="77">
        <v>0</v>
      </c>
      <c r="H362" s="77">
        <v>0</v>
      </c>
      <c r="I362" s="77">
        <v>0</v>
      </c>
      <c r="J362" s="77">
        <v>0</v>
      </c>
      <c r="K362" s="77">
        <v>0</v>
      </c>
      <c r="L362" s="77">
        <v>0</v>
      </c>
      <c r="M362" s="77">
        <v>0</v>
      </c>
      <c r="N362" s="77">
        <v>0</v>
      </c>
      <c r="O362" s="77">
        <v>0</v>
      </c>
      <c r="P362" s="77">
        <v>0</v>
      </c>
    </row>
    <row r="363" ht="15.15" spans="1:16">
      <c r="A363" s="75">
        <v>8</v>
      </c>
      <c r="B363" s="76" t="s">
        <v>75</v>
      </c>
      <c r="C363" s="77">
        <v>0</v>
      </c>
      <c r="D363" s="77">
        <v>5506</v>
      </c>
      <c r="E363" s="77">
        <v>0</v>
      </c>
      <c r="F363" s="77">
        <v>5506</v>
      </c>
      <c r="G363" s="77">
        <v>10000</v>
      </c>
      <c r="H363" s="77">
        <v>4490</v>
      </c>
      <c r="I363" s="77">
        <v>0</v>
      </c>
      <c r="J363" s="77">
        <v>5510</v>
      </c>
      <c r="K363" s="77">
        <v>0</v>
      </c>
      <c r="L363" s="77">
        <v>0</v>
      </c>
      <c r="M363" s="77">
        <v>0</v>
      </c>
      <c r="N363" s="77">
        <v>0</v>
      </c>
      <c r="O363" s="77">
        <v>0</v>
      </c>
      <c r="P363" s="77">
        <v>0</v>
      </c>
    </row>
    <row r="364" ht="15.15" spans="1:16">
      <c r="A364" s="75">
        <v>9</v>
      </c>
      <c r="B364" s="76" t="s">
        <v>83</v>
      </c>
      <c r="C364" s="77">
        <v>0</v>
      </c>
      <c r="D364" s="77">
        <v>3925</v>
      </c>
      <c r="E364" s="77">
        <v>0</v>
      </c>
      <c r="F364" s="77">
        <v>3925</v>
      </c>
      <c r="G364" s="77">
        <v>3800</v>
      </c>
      <c r="H364" s="77">
        <v>3540</v>
      </c>
      <c r="I364" s="77">
        <v>0</v>
      </c>
      <c r="J364" s="77">
        <v>260</v>
      </c>
      <c r="K364" s="77">
        <v>0</v>
      </c>
      <c r="L364" s="77">
        <v>0</v>
      </c>
      <c r="M364" s="77">
        <v>0</v>
      </c>
      <c r="N364" s="77">
        <v>0</v>
      </c>
      <c r="O364" s="77">
        <v>0</v>
      </c>
      <c r="P364" s="77">
        <v>0</v>
      </c>
    </row>
    <row r="365" ht="15.15" spans="1:16">
      <c r="A365" s="75">
        <v>10</v>
      </c>
      <c r="B365" s="76" t="s">
        <v>74</v>
      </c>
      <c r="C365" s="77">
        <v>0</v>
      </c>
      <c r="D365" s="77">
        <v>0</v>
      </c>
      <c r="E365" s="77">
        <v>0</v>
      </c>
      <c r="F365" s="77">
        <v>0</v>
      </c>
      <c r="G365" s="77">
        <v>2500</v>
      </c>
      <c r="H365" s="77">
        <v>0</v>
      </c>
      <c r="I365" s="77">
        <v>0</v>
      </c>
      <c r="J365" s="77">
        <v>2500</v>
      </c>
      <c r="K365" s="77">
        <v>0</v>
      </c>
      <c r="L365" s="77">
        <v>0</v>
      </c>
      <c r="M365" s="77">
        <v>0</v>
      </c>
      <c r="N365" s="77">
        <v>0</v>
      </c>
      <c r="O365" s="77">
        <v>0</v>
      </c>
      <c r="P365" s="77">
        <v>0</v>
      </c>
    </row>
    <row r="366" ht="15.15" spans="1:16">
      <c r="A366" s="75">
        <v>11</v>
      </c>
      <c r="B366" s="76" t="s">
        <v>86</v>
      </c>
      <c r="C366" s="77">
        <v>0</v>
      </c>
      <c r="D366" s="77">
        <v>2907</v>
      </c>
      <c r="E366" s="77">
        <v>0</v>
      </c>
      <c r="F366" s="77">
        <v>2907</v>
      </c>
      <c r="G366" s="77">
        <v>2500</v>
      </c>
      <c r="H366" s="77">
        <v>2500</v>
      </c>
      <c r="I366" s="77">
        <v>0</v>
      </c>
      <c r="J366" s="77">
        <v>0</v>
      </c>
      <c r="K366" s="77">
        <v>0</v>
      </c>
      <c r="L366" s="77">
        <v>0</v>
      </c>
      <c r="M366" s="77">
        <v>0</v>
      </c>
      <c r="N366" s="77">
        <v>0</v>
      </c>
      <c r="O366" s="77">
        <v>0</v>
      </c>
      <c r="P366" s="77">
        <v>0</v>
      </c>
    </row>
    <row r="367" ht="15.15" spans="1:16">
      <c r="A367" s="75">
        <v>12</v>
      </c>
      <c r="B367" s="76" t="s">
        <v>72</v>
      </c>
      <c r="C367" s="77">
        <v>0</v>
      </c>
      <c r="D367" s="77">
        <v>240</v>
      </c>
      <c r="E367" s="77">
        <v>0</v>
      </c>
      <c r="F367" s="77">
        <v>240</v>
      </c>
      <c r="G367" s="77">
        <v>3800</v>
      </c>
      <c r="H367" s="77">
        <v>200</v>
      </c>
      <c r="I367" s="77">
        <v>0</v>
      </c>
      <c r="J367" s="77">
        <v>3600</v>
      </c>
      <c r="K367" s="77">
        <v>0</v>
      </c>
      <c r="L367" s="77">
        <v>0</v>
      </c>
      <c r="M367" s="77">
        <v>0</v>
      </c>
      <c r="N367" s="77">
        <v>0</v>
      </c>
      <c r="O367" s="77">
        <v>0</v>
      </c>
      <c r="P367" s="77">
        <v>0</v>
      </c>
    </row>
    <row r="368" ht="15.15" spans="1:16">
      <c r="A368" s="75">
        <v>13</v>
      </c>
      <c r="B368" s="76" t="s">
        <v>73</v>
      </c>
      <c r="C368" s="77">
        <v>0</v>
      </c>
      <c r="D368" s="77">
        <v>0</v>
      </c>
      <c r="E368" s="77">
        <v>0</v>
      </c>
      <c r="F368" s="77">
        <v>0</v>
      </c>
      <c r="G368" s="77">
        <v>1800</v>
      </c>
      <c r="H368" s="77">
        <v>0</v>
      </c>
      <c r="I368" s="77">
        <v>0</v>
      </c>
      <c r="J368" s="77">
        <v>1800</v>
      </c>
      <c r="K368" s="77">
        <v>0</v>
      </c>
      <c r="L368" s="77">
        <v>0</v>
      </c>
      <c r="M368" s="77">
        <v>0</v>
      </c>
      <c r="N368" s="77">
        <v>0</v>
      </c>
      <c r="O368" s="77">
        <v>0</v>
      </c>
      <c r="P368" s="77">
        <v>0</v>
      </c>
    </row>
    <row r="369" ht="15.15" spans="1:16">
      <c r="A369" s="75">
        <v>14</v>
      </c>
      <c r="B369" s="76" t="s">
        <v>71</v>
      </c>
      <c r="C369" s="77">
        <v>0</v>
      </c>
      <c r="D369" s="77">
        <v>4227</v>
      </c>
      <c r="E369" s="77">
        <v>0</v>
      </c>
      <c r="F369" s="77">
        <v>4227</v>
      </c>
      <c r="G369" s="77">
        <v>3600</v>
      </c>
      <c r="H369" s="77">
        <v>3600</v>
      </c>
      <c r="I369" s="77">
        <v>0</v>
      </c>
      <c r="J369" s="77">
        <v>0</v>
      </c>
      <c r="K369" s="77">
        <v>0</v>
      </c>
      <c r="L369" s="77">
        <v>0</v>
      </c>
      <c r="M369" s="77">
        <v>0</v>
      </c>
      <c r="N369" s="77">
        <v>0</v>
      </c>
      <c r="O369" s="77">
        <v>0</v>
      </c>
      <c r="P369" s="77">
        <v>0</v>
      </c>
    </row>
    <row r="370" ht="15.15" spans="1:16">
      <c r="A370" s="75">
        <v>15</v>
      </c>
      <c r="B370" s="76" t="s">
        <v>78</v>
      </c>
      <c r="C370" s="77">
        <v>0</v>
      </c>
      <c r="D370" s="77">
        <v>924</v>
      </c>
      <c r="E370" s="77">
        <v>0</v>
      </c>
      <c r="F370" s="77">
        <v>924</v>
      </c>
      <c r="G370" s="77">
        <v>7000</v>
      </c>
      <c r="H370" s="77">
        <v>790</v>
      </c>
      <c r="I370" s="77">
        <v>0</v>
      </c>
      <c r="J370" s="77">
        <v>6210</v>
      </c>
      <c r="K370" s="77">
        <v>0</v>
      </c>
      <c r="L370" s="77">
        <v>0</v>
      </c>
      <c r="M370" s="77">
        <v>0</v>
      </c>
      <c r="N370" s="77">
        <v>0</v>
      </c>
      <c r="O370" s="77">
        <v>0</v>
      </c>
      <c r="P370" s="77">
        <v>0</v>
      </c>
    </row>
    <row r="371" ht="15.15" spans="1:16">
      <c r="A371" s="75">
        <v>16</v>
      </c>
      <c r="B371" s="76" t="s">
        <v>80</v>
      </c>
      <c r="C371" s="77">
        <v>0</v>
      </c>
      <c r="D371" s="77">
        <v>0</v>
      </c>
      <c r="E371" s="77">
        <v>0</v>
      </c>
      <c r="F371" s="77">
        <v>0</v>
      </c>
      <c r="G371" s="77">
        <v>3000</v>
      </c>
      <c r="H371" s="77">
        <v>0</v>
      </c>
      <c r="I371" s="77">
        <v>0</v>
      </c>
      <c r="J371" s="77">
        <v>3000</v>
      </c>
      <c r="K371" s="77">
        <v>0</v>
      </c>
      <c r="L371" s="77">
        <v>0</v>
      </c>
      <c r="M371" s="77">
        <v>0</v>
      </c>
      <c r="N371" s="77">
        <v>0</v>
      </c>
      <c r="O371" s="77">
        <v>0</v>
      </c>
      <c r="P371" s="77">
        <v>0</v>
      </c>
    </row>
    <row r="372" ht="15.15" spans="1:16">
      <c r="A372" s="75">
        <v>17</v>
      </c>
      <c r="B372" s="76" t="s">
        <v>76</v>
      </c>
      <c r="C372" s="77">
        <v>0</v>
      </c>
      <c r="D372" s="77">
        <v>0</v>
      </c>
      <c r="E372" s="77">
        <v>0</v>
      </c>
      <c r="F372" s="77">
        <v>0</v>
      </c>
      <c r="G372" s="77">
        <v>1800</v>
      </c>
      <c r="H372" s="77">
        <v>0</v>
      </c>
      <c r="I372" s="77">
        <v>0</v>
      </c>
      <c r="J372" s="77">
        <v>1800</v>
      </c>
      <c r="K372" s="77">
        <v>0</v>
      </c>
      <c r="L372" s="77">
        <v>0</v>
      </c>
      <c r="M372" s="77">
        <v>0</v>
      </c>
      <c r="N372" s="77">
        <v>0</v>
      </c>
      <c r="O372" s="77">
        <v>0</v>
      </c>
      <c r="P372" s="77">
        <v>0</v>
      </c>
    </row>
    <row r="373" ht="15.15" spans="1:16">
      <c r="A373" s="72">
        <v>1</v>
      </c>
      <c r="B373" s="73" t="s">
        <v>85</v>
      </c>
      <c r="C373" s="74">
        <v>0</v>
      </c>
      <c r="D373" s="74">
        <v>0</v>
      </c>
      <c r="E373" s="74">
        <v>0</v>
      </c>
      <c r="F373" s="74">
        <v>0</v>
      </c>
      <c r="G373" s="74">
        <v>14000</v>
      </c>
      <c r="H373" s="74">
        <v>0</v>
      </c>
      <c r="I373" s="74">
        <v>0</v>
      </c>
      <c r="J373" s="74">
        <v>14000</v>
      </c>
      <c r="K373" s="74">
        <v>0</v>
      </c>
      <c r="L373" s="74">
        <v>0</v>
      </c>
      <c r="M373" s="74">
        <v>0</v>
      </c>
      <c r="N373" s="74">
        <v>0</v>
      </c>
      <c r="O373" s="74">
        <v>0</v>
      </c>
      <c r="P373" s="74">
        <v>0</v>
      </c>
    </row>
    <row r="374" ht="15.15" spans="1:16">
      <c r="A374" s="75">
        <v>2</v>
      </c>
      <c r="B374" s="76" t="s">
        <v>84</v>
      </c>
      <c r="C374" s="77">
        <v>0</v>
      </c>
      <c r="D374" s="77">
        <v>0</v>
      </c>
      <c r="E374" s="77">
        <v>0</v>
      </c>
      <c r="F374" s="77">
        <v>0</v>
      </c>
      <c r="G374" s="77">
        <v>3600</v>
      </c>
      <c r="H374" s="77">
        <v>0</v>
      </c>
      <c r="I374" s="77">
        <v>0</v>
      </c>
      <c r="J374" s="77">
        <v>3600</v>
      </c>
      <c r="K374" s="77">
        <v>0</v>
      </c>
      <c r="L374" s="77">
        <v>0</v>
      </c>
      <c r="M374" s="77">
        <v>0</v>
      </c>
      <c r="N374" s="77">
        <v>0</v>
      </c>
      <c r="O374" s="77">
        <v>0</v>
      </c>
      <c r="P374" s="77">
        <v>0</v>
      </c>
    </row>
    <row r="375" ht="15.15" spans="1:16">
      <c r="A375" s="75">
        <v>3</v>
      </c>
      <c r="B375" s="76" t="s">
        <v>79</v>
      </c>
      <c r="C375" s="77">
        <v>0</v>
      </c>
      <c r="D375" s="77">
        <v>0</v>
      </c>
      <c r="E375" s="77">
        <v>0</v>
      </c>
      <c r="F375" s="77">
        <v>0</v>
      </c>
      <c r="G375" s="77">
        <v>3500</v>
      </c>
      <c r="H375" s="77">
        <v>0</v>
      </c>
      <c r="I375" s="77">
        <v>0</v>
      </c>
      <c r="J375" s="77">
        <v>3500</v>
      </c>
      <c r="K375" s="77">
        <v>0</v>
      </c>
      <c r="L375" s="77">
        <v>0</v>
      </c>
      <c r="M375" s="77">
        <v>0</v>
      </c>
      <c r="N375" s="77">
        <v>0</v>
      </c>
      <c r="O375" s="77">
        <v>0</v>
      </c>
      <c r="P375" s="77">
        <v>0</v>
      </c>
    </row>
    <row r="376" ht="15.15" spans="1:16">
      <c r="A376" s="75">
        <v>4</v>
      </c>
      <c r="B376" s="76" t="s">
        <v>87</v>
      </c>
      <c r="C376" s="77">
        <v>0</v>
      </c>
      <c r="D376" s="77">
        <v>0</v>
      </c>
      <c r="E376" s="77">
        <v>0</v>
      </c>
      <c r="F376" s="77">
        <v>0</v>
      </c>
      <c r="G376" s="77">
        <v>3000</v>
      </c>
      <c r="H376" s="77">
        <v>0</v>
      </c>
      <c r="I376" s="77">
        <v>0</v>
      </c>
      <c r="J376" s="77">
        <v>3000</v>
      </c>
      <c r="K376" s="77">
        <v>0</v>
      </c>
      <c r="L376" s="77">
        <v>0</v>
      </c>
      <c r="M376" s="77">
        <v>0</v>
      </c>
      <c r="N376" s="77">
        <v>0</v>
      </c>
      <c r="O376" s="77">
        <v>0</v>
      </c>
      <c r="P376" s="77">
        <v>0</v>
      </c>
    </row>
    <row r="377" ht="15.15" spans="1:16">
      <c r="A377" s="75">
        <v>5</v>
      </c>
      <c r="B377" s="76" t="s">
        <v>77</v>
      </c>
      <c r="C377" s="77">
        <v>0</v>
      </c>
      <c r="D377" s="77">
        <v>0</v>
      </c>
      <c r="E377" s="77">
        <v>0</v>
      </c>
      <c r="F377" s="77">
        <v>0</v>
      </c>
      <c r="G377" s="77">
        <v>3600</v>
      </c>
      <c r="H377" s="77">
        <v>0</v>
      </c>
      <c r="I377" s="77">
        <v>0</v>
      </c>
      <c r="J377" s="77">
        <v>3600</v>
      </c>
      <c r="K377" s="77">
        <v>0</v>
      </c>
      <c r="L377" s="77">
        <v>0</v>
      </c>
      <c r="M377" s="77">
        <v>0</v>
      </c>
      <c r="N377" s="77">
        <v>0</v>
      </c>
      <c r="O377" s="77">
        <v>0</v>
      </c>
      <c r="P377" s="77">
        <v>0</v>
      </c>
    </row>
    <row r="378" ht="15.15" spans="1:16">
      <c r="A378" s="75">
        <v>6</v>
      </c>
      <c r="B378" s="76" t="s">
        <v>82</v>
      </c>
      <c r="C378" s="77">
        <v>0</v>
      </c>
      <c r="D378" s="77">
        <v>0</v>
      </c>
      <c r="E378" s="77">
        <v>0</v>
      </c>
      <c r="F378" s="77">
        <v>0</v>
      </c>
      <c r="G378" s="77">
        <v>2500</v>
      </c>
      <c r="H378" s="77">
        <v>0</v>
      </c>
      <c r="I378" s="77">
        <v>0</v>
      </c>
      <c r="J378" s="77">
        <v>2500</v>
      </c>
      <c r="K378" s="77">
        <v>0</v>
      </c>
      <c r="L378" s="77">
        <v>0</v>
      </c>
      <c r="M378" s="77">
        <v>0</v>
      </c>
      <c r="N378" s="77">
        <v>0</v>
      </c>
      <c r="O378" s="77">
        <v>0</v>
      </c>
      <c r="P378" s="77">
        <v>0</v>
      </c>
    </row>
    <row r="379" ht="15.15" spans="1:16">
      <c r="A379" s="75">
        <v>7</v>
      </c>
      <c r="B379" s="76" t="s">
        <v>81</v>
      </c>
      <c r="C379" s="77">
        <v>0</v>
      </c>
      <c r="D379" s="77">
        <v>0</v>
      </c>
      <c r="E379" s="77">
        <v>0</v>
      </c>
      <c r="F379" s="77">
        <v>0</v>
      </c>
      <c r="G379" s="77">
        <v>2000</v>
      </c>
      <c r="H379" s="77">
        <v>0</v>
      </c>
      <c r="I379" s="77">
        <v>0</v>
      </c>
      <c r="J379" s="77">
        <v>2000</v>
      </c>
      <c r="K379" s="77">
        <v>0</v>
      </c>
      <c r="L379" s="77">
        <v>0</v>
      </c>
      <c r="M379" s="77">
        <v>0</v>
      </c>
      <c r="N379" s="77">
        <v>0</v>
      </c>
      <c r="O379" s="77">
        <v>0</v>
      </c>
      <c r="P379" s="77">
        <v>0</v>
      </c>
    </row>
    <row r="380" ht="15.15" spans="1:16">
      <c r="A380" s="75">
        <v>8</v>
      </c>
      <c r="B380" s="76" t="s">
        <v>75</v>
      </c>
      <c r="C380" s="77">
        <v>0</v>
      </c>
      <c r="D380" s="77">
        <v>0</v>
      </c>
      <c r="E380" s="77">
        <v>0</v>
      </c>
      <c r="F380" s="77">
        <v>0</v>
      </c>
      <c r="G380" s="77">
        <v>5700</v>
      </c>
      <c r="H380" s="77">
        <v>0</v>
      </c>
      <c r="I380" s="77">
        <v>0</v>
      </c>
      <c r="J380" s="77">
        <v>5700</v>
      </c>
      <c r="K380" s="77">
        <v>0</v>
      </c>
      <c r="L380" s="77">
        <v>0</v>
      </c>
      <c r="M380" s="77">
        <v>0</v>
      </c>
      <c r="N380" s="77">
        <v>0</v>
      </c>
      <c r="O380" s="77">
        <v>0</v>
      </c>
      <c r="P380" s="77">
        <v>0</v>
      </c>
    </row>
    <row r="381" ht="15.15" spans="1:16">
      <c r="A381" s="75">
        <v>9</v>
      </c>
      <c r="B381" s="76" t="s">
        <v>83</v>
      </c>
      <c r="C381" s="77">
        <v>3666</v>
      </c>
      <c r="D381" s="77">
        <v>3666</v>
      </c>
      <c r="E381" s="77">
        <v>3666</v>
      </c>
      <c r="F381" s="77">
        <v>3666</v>
      </c>
      <c r="G381" s="77">
        <v>6000</v>
      </c>
      <c r="H381" s="77">
        <v>4500</v>
      </c>
      <c r="I381" s="77">
        <v>0</v>
      </c>
      <c r="J381" s="77">
        <v>1500</v>
      </c>
      <c r="K381" s="77">
        <v>0</v>
      </c>
      <c r="L381" s="77">
        <v>0</v>
      </c>
      <c r="M381" s="77">
        <v>0</v>
      </c>
      <c r="N381" s="77">
        <v>0</v>
      </c>
      <c r="O381" s="77">
        <v>0</v>
      </c>
      <c r="P381" s="77">
        <v>0</v>
      </c>
    </row>
    <row r="382" ht="15.15" spans="1:16">
      <c r="A382" s="75">
        <v>10</v>
      </c>
      <c r="B382" s="76" t="s">
        <v>74</v>
      </c>
      <c r="C382" s="77">
        <v>0</v>
      </c>
      <c r="D382" s="77">
        <v>0</v>
      </c>
      <c r="E382" s="77">
        <v>0</v>
      </c>
      <c r="F382" s="77">
        <v>0</v>
      </c>
      <c r="G382" s="77">
        <v>4000</v>
      </c>
      <c r="H382" s="77">
        <v>0</v>
      </c>
      <c r="I382" s="77">
        <v>0</v>
      </c>
      <c r="J382" s="77">
        <v>4000</v>
      </c>
      <c r="K382" s="77">
        <v>0</v>
      </c>
      <c r="L382" s="77">
        <v>0</v>
      </c>
      <c r="M382" s="77">
        <v>0</v>
      </c>
      <c r="N382" s="77">
        <v>0</v>
      </c>
      <c r="O382" s="77">
        <v>0</v>
      </c>
      <c r="P382" s="77">
        <v>0</v>
      </c>
    </row>
    <row r="383" ht="15.15" spans="1:16">
      <c r="A383" s="75">
        <v>11</v>
      </c>
      <c r="B383" s="76" t="s">
        <v>86</v>
      </c>
      <c r="C383" s="77">
        <v>0</v>
      </c>
      <c r="D383" s="77">
        <v>0</v>
      </c>
      <c r="E383" s="77">
        <v>0</v>
      </c>
      <c r="F383" s="77">
        <v>0</v>
      </c>
      <c r="G383" s="77">
        <v>4000</v>
      </c>
      <c r="H383" s="77">
        <v>0</v>
      </c>
      <c r="I383" s="77">
        <v>0</v>
      </c>
      <c r="J383" s="77">
        <v>4000</v>
      </c>
      <c r="K383" s="77">
        <v>0</v>
      </c>
      <c r="L383" s="77">
        <v>0</v>
      </c>
      <c r="M383" s="77">
        <v>0</v>
      </c>
      <c r="N383" s="77">
        <v>0</v>
      </c>
      <c r="O383" s="77">
        <v>0</v>
      </c>
      <c r="P383" s="77">
        <v>0</v>
      </c>
    </row>
    <row r="384" ht="15.15" spans="1:16">
      <c r="A384" s="75">
        <v>12</v>
      </c>
      <c r="B384" s="76" t="s">
        <v>72</v>
      </c>
      <c r="C384" s="77">
        <v>0</v>
      </c>
      <c r="D384" s="77">
        <v>0</v>
      </c>
      <c r="E384" s="77">
        <v>0</v>
      </c>
      <c r="F384" s="77">
        <v>0</v>
      </c>
      <c r="G384" s="77">
        <v>5000</v>
      </c>
      <c r="H384" s="77">
        <v>0</v>
      </c>
      <c r="I384" s="77">
        <v>0</v>
      </c>
      <c r="J384" s="77">
        <v>5000</v>
      </c>
      <c r="K384" s="77">
        <v>0</v>
      </c>
      <c r="L384" s="77">
        <v>0</v>
      </c>
      <c r="M384" s="77">
        <v>0</v>
      </c>
      <c r="N384" s="77">
        <v>0</v>
      </c>
      <c r="O384" s="77">
        <v>0</v>
      </c>
      <c r="P384" s="77">
        <v>0</v>
      </c>
    </row>
    <row r="385" ht="15.15" spans="1:16">
      <c r="A385" s="75">
        <v>13</v>
      </c>
      <c r="B385" s="76" t="s">
        <v>73</v>
      </c>
      <c r="C385" s="77">
        <v>0</v>
      </c>
      <c r="D385" s="77">
        <v>0</v>
      </c>
      <c r="E385" s="77">
        <v>0</v>
      </c>
      <c r="F385" s="77">
        <v>0</v>
      </c>
      <c r="G385" s="77">
        <v>2800</v>
      </c>
      <c r="H385" s="77">
        <v>0</v>
      </c>
      <c r="I385" s="77">
        <v>0</v>
      </c>
      <c r="J385" s="77">
        <v>2800</v>
      </c>
      <c r="K385" s="77">
        <v>0</v>
      </c>
      <c r="L385" s="77">
        <v>0</v>
      </c>
      <c r="M385" s="77">
        <v>0</v>
      </c>
      <c r="N385" s="77">
        <v>0</v>
      </c>
      <c r="O385" s="77">
        <v>0</v>
      </c>
      <c r="P385" s="77">
        <v>0</v>
      </c>
    </row>
    <row r="386" ht="15.15" spans="1:16">
      <c r="A386" s="75">
        <v>14</v>
      </c>
      <c r="B386" s="76" t="s">
        <v>71</v>
      </c>
      <c r="C386" s="77">
        <v>0</v>
      </c>
      <c r="D386" s="77">
        <v>0</v>
      </c>
      <c r="E386" s="77">
        <v>0</v>
      </c>
      <c r="F386" s="77">
        <v>0</v>
      </c>
      <c r="G386" s="77">
        <v>6000</v>
      </c>
      <c r="H386" s="77">
        <v>0</v>
      </c>
      <c r="I386" s="77">
        <v>0</v>
      </c>
      <c r="J386" s="77">
        <v>6000</v>
      </c>
      <c r="K386" s="77">
        <v>0</v>
      </c>
      <c r="L386" s="77">
        <v>0</v>
      </c>
      <c r="M386" s="77">
        <v>0</v>
      </c>
      <c r="N386" s="77">
        <v>0</v>
      </c>
      <c r="O386" s="77">
        <v>0</v>
      </c>
      <c r="P386" s="77">
        <v>0</v>
      </c>
    </row>
    <row r="387" ht="15.15" spans="1:16">
      <c r="A387" s="75">
        <v>15</v>
      </c>
      <c r="B387" s="76" t="s">
        <v>78</v>
      </c>
      <c r="C387" s="77">
        <v>0</v>
      </c>
      <c r="D387" s="77">
        <v>0</v>
      </c>
      <c r="E387" s="77">
        <v>0</v>
      </c>
      <c r="F387" s="77">
        <v>0</v>
      </c>
      <c r="G387" s="77">
        <v>3800</v>
      </c>
      <c r="H387" s="77">
        <v>0</v>
      </c>
      <c r="I387" s="77">
        <v>0</v>
      </c>
      <c r="J387" s="77">
        <v>3800</v>
      </c>
      <c r="K387" s="77">
        <v>0</v>
      </c>
      <c r="L387" s="77">
        <v>0</v>
      </c>
      <c r="M387" s="77">
        <v>0</v>
      </c>
      <c r="N387" s="77">
        <v>0</v>
      </c>
      <c r="O387" s="77">
        <v>0</v>
      </c>
      <c r="P387" s="77">
        <v>0</v>
      </c>
    </row>
    <row r="388" ht="15.15" spans="1:16">
      <c r="A388" s="75">
        <v>16</v>
      </c>
      <c r="B388" s="76" t="s">
        <v>80</v>
      </c>
      <c r="C388" s="77">
        <v>0</v>
      </c>
      <c r="D388" s="77">
        <v>0</v>
      </c>
      <c r="E388" s="77">
        <v>0</v>
      </c>
      <c r="F388" s="77">
        <v>0</v>
      </c>
      <c r="G388" s="77">
        <v>3500</v>
      </c>
      <c r="H388" s="77">
        <v>0</v>
      </c>
      <c r="I388" s="77">
        <v>0</v>
      </c>
      <c r="J388" s="77">
        <v>3500</v>
      </c>
      <c r="K388" s="77">
        <v>0</v>
      </c>
      <c r="L388" s="77">
        <v>0</v>
      </c>
      <c r="M388" s="77">
        <v>0</v>
      </c>
      <c r="N388" s="77">
        <v>0</v>
      </c>
      <c r="O388" s="77">
        <v>0</v>
      </c>
      <c r="P388" s="77">
        <v>0</v>
      </c>
    </row>
    <row r="389" ht="15.15" spans="1:16">
      <c r="A389" s="75">
        <v>17</v>
      </c>
      <c r="B389" s="76" t="s">
        <v>76</v>
      </c>
      <c r="C389" s="77">
        <v>0</v>
      </c>
      <c r="D389" s="77">
        <v>0</v>
      </c>
      <c r="E389" s="77">
        <v>0</v>
      </c>
      <c r="F389" s="77">
        <v>0</v>
      </c>
      <c r="G389" s="77">
        <v>2000</v>
      </c>
      <c r="H389" s="77">
        <v>0</v>
      </c>
      <c r="I389" s="77">
        <v>0</v>
      </c>
      <c r="J389" s="77">
        <v>2000</v>
      </c>
      <c r="K389" s="77">
        <v>0</v>
      </c>
      <c r="L389" s="77">
        <v>0</v>
      </c>
      <c r="M389" s="77">
        <v>0</v>
      </c>
      <c r="N389" s="77">
        <v>0</v>
      </c>
      <c r="O389" s="77">
        <v>0</v>
      </c>
      <c r="P389" s="77">
        <v>0</v>
      </c>
    </row>
  </sheetData>
  <autoFilter ref="A2:P389">
    <extLst/>
  </autoFilter>
  <mergeCells count="11">
    <mergeCell ref="C1:D1"/>
    <mergeCell ref="E1:F1"/>
    <mergeCell ref="K1:L1"/>
    <mergeCell ref="M1:N1"/>
    <mergeCell ref="O1:P1"/>
    <mergeCell ref="A1:A2"/>
    <mergeCell ref="B1:B2"/>
    <mergeCell ref="G1:G2"/>
    <mergeCell ref="H1:H2"/>
    <mergeCell ref="I1:I2"/>
    <mergeCell ref="J1:J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5"/>
  <sheetViews>
    <sheetView workbookViewId="0">
      <selection activeCell="H8" sqref="H8"/>
    </sheetView>
  </sheetViews>
  <sheetFormatPr defaultColWidth="9" defaultRowHeight="13.8"/>
  <cols>
    <col min="1" max="1" width="4.42592592592593" style="24" customWidth="1"/>
    <col min="2" max="2" width="17.4259259259259" style="24" customWidth="1"/>
    <col min="3" max="3" width="13.8518518518519" style="24" customWidth="1"/>
    <col min="4" max="4" width="8.88888888888889" style="24" customWidth="1"/>
    <col min="5" max="5" width="9.11111111111111" style="24" customWidth="1"/>
    <col min="6" max="6" width="10.3333333333333" style="24" customWidth="1"/>
    <col min="7" max="7" width="11.1111111111111" style="24" customWidth="1"/>
    <col min="8" max="8" width="10.8888888888889" style="24" customWidth="1"/>
    <col min="9" max="9" width="9.77777777777778" style="24" customWidth="1"/>
    <col min="10" max="10" width="12.1111111111111" style="24" customWidth="1"/>
    <col min="11" max="11" width="9.77777777777778" style="24" customWidth="1"/>
    <col min="12" max="12" width="10.3333333333333" style="24" customWidth="1"/>
    <col min="13" max="13" width="12.8518518518519" style="24" customWidth="1"/>
    <col min="14" max="14" width="12" style="24" customWidth="1"/>
    <col min="15" max="15" width="11.1388888888889" style="24" customWidth="1"/>
    <col min="16" max="16" width="7.13888888888889" style="25" customWidth="1"/>
    <col min="17" max="256" width="9.13888888888889" style="25"/>
    <col min="257" max="257" width="6.71296296296296" style="25" customWidth="1"/>
    <col min="258" max="258" width="17.712962962963" style="25" customWidth="1"/>
    <col min="259" max="259" width="8.71296296296296" style="25" customWidth="1"/>
    <col min="260" max="260" width="6.85185185185185" style="25" customWidth="1"/>
    <col min="261" max="262" width="8.42592592592593" style="25" customWidth="1"/>
    <col min="263" max="263" width="8.71296296296296" style="25" customWidth="1"/>
    <col min="264" max="265" width="7.57407407407407" style="25" customWidth="1"/>
    <col min="266" max="266" width="8.42592592592593" style="25" customWidth="1"/>
    <col min="267" max="267" width="6.85185185185185" style="25" customWidth="1"/>
    <col min="268" max="268" width="7.13888888888889" style="25" customWidth="1"/>
    <col min="269" max="269" width="12.8518518518519" style="25" customWidth="1"/>
    <col min="270" max="270" width="12.4259259259259" style="25" customWidth="1"/>
    <col min="271" max="271" width="11.4259259259259" style="25" customWidth="1"/>
    <col min="272" max="512" width="9.13888888888889" style="25"/>
    <col min="513" max="513" width="6.71296296296296" style="25" customWidth="1"/>
    <col min="514" max="514" width="17.712962962963" style="25" customWidth="1"/>
    <col min="515" max="515" width="8.71296296296296" style="25" customWidth="1"/>
    <col min="516" max="516" width="6.85185185185185" style="25" customWidth="1"/>
    <col min="517" max="518" width="8.42592592592593" style="25" customWidth="1"/>
    <col min="519" max="519" width="8.71296296296296" style="25" customWidth="1"/>
    <col min="520" max="521" width="7.57407407407407" style="25" customWidth="1"/>
    <col min="522" max="522" width="8.42592592592593" style="25" customWidth="1"/>
    <col min="523" max="523" width="6.85185185185185" style="25" customWidth="1"/>
    <col min="524" max="524" width="7.13888888888889" style="25" customWidth="1"/>
    <col min="525" max="525" width="12.8518518518519" style="25" customWidth="1"/>
    <col min="526" max="526" width="12.4259259259259" style="25" customWidth="1"/>
    <col min="527" max="527" width="11.4259259259259" style="25" customWidth="1"/>
    <col min="528" max="768" width="9.13888888888889" style="25"/>
    <col min="769" max="769" width="6.71296296296296" style="25" customWidth="1"/>
    <col min="770" max="770" width="17.712962962963" style="25" customWidth="1"/>
    <col min="771" max="771" width="8.71296296296296" style="25" customWidth="1"/>
    <col min="772" max="772" width="6.85185185185185" style="25" customWidth="1"/>
    <col min="773" max="774" width="8.42592592592593" style="25" customWidth="1"/>
    <col min="775" max="775" width="8.71296296296296" style="25" customWidth="1"/>
    <col min="776" max="777" width="7.57407407407407" style="25" customWidth="1"/>
    <col min="778" max="778" width="8.42592592592593" style="25" customWidth="1"/>
    <col min="779" max="779" width="6.85185185185185" style="25" customWidth="1"/>
    <col min="780" max="780" width="7.13888888888889" style="25" customWidth="1"/>
    <col min="781" max="781" width="12.8518518518519" style="25" customWidth="1"/>
    <col min="782" max="782" width="12.4259259259259" style="25" customWidth="1"/>
    <col min="783" max="783" width="11.4259259259259" style="25" customWidth="1"/>
    <col min="784" max="1024" width="9.13888888888889" style="25"/>
    <col min="1025" max="1025" width="6.71296296296296" style="25" customWidth="1"/>
    <col min="1026" max="1026" width="17.712962962963" style="25" customWidth="1"/>
    <col min="1027" max="1027" width="8.71296296296296" style="25" customWidth="1"/>
    <col min="1028" max="1028" width="6.85185185185185" style="25" customWidth="1"/>
    <col min="1029" max="1030" width="8.42592592592593" style="25" customWidth="1"/>
    <col min="1031" max="1031" width="8.71296296296296" style="25" customWidth="1"/>
    <col min="1032" max="1033" width="7.57407407407407" style="25" customWidth="1"/>
    <col min="1034" max="1034" width="8.42592592592593" style="25" customWidth="1"/>
    <col min="1035" max="1035" width="6.85185185185185" style="25" customWidth="1"/>
    <col min="1036" max="1036" width="7.13888888888889" style="25" customWidth="1"/>
    <col min="1037" max="1037" width="12.8518518518519" style="25" customWidth="1"/>
    <col min="1038" max="1038" width="12.4259259259259" style="25" customWidth="1"/>
    <col min="1039" max="1039" width="11.4259259259259" style="25" customWidth="1"/>
    <col min="1040" max="1280" width="9.13888888888889" style="25"/>
    <col min="1281" max="1281" width="6.71296296296296" style="25" customWidth="1"/>
    <col min="1282" max="1282" width="17.712962962963" style="25" customWidth="1"/>
    <col min="1283" max="1283" width="8.71296296296296" style="25" customWidth="1"/>
    <col min="1284" max="1284" width="6.85185185185185" style="25" customWidth="1"/>
    <col min="1285" max="1286" width="8.42592592592593" style="25" customWidth="1"/>
    <col min="1287" max="1287" width="8.71296296296296" style="25" customWidth="1"/>
    <col min="1288" max="1289" width="7.57407407407407" style="25" customWidth="1"/>
    <col min="1290" max="1290" width="8.42592592592593" style="25" customWidth="1"/>
    <col min="1291" max="1291" width="6.85185185185185" style="25" customWidth="1"/>
    <col min="1292" max="1292" width="7.13888888888889" style="25" customWidth="1"/>
    <col min="1293" max="1293" width="12.8518518518519" style="25" customWidth="1"/>
    <col min="1294" max="1294" width="12.4259259259259" style="25" customWidth="1"/>
    <col min="1295" max="1295" width="11.4259259259259" style="25" customWidth="1"/>
    <col min="1296" max="1536" width="9.13888888888889" style="25"/>
    <col min="1537" max="1537" width="6.71296296296296" style="25" customWidth="1"/>
    <col min="1538" max="1538" width="17.712962962963" style="25" customWidth="1"/>
    <col min="1539" max="1539" width="8.71296296296296" style="25" customWidth="1"/>
    <col min="1540" max="1540" width="6.85185185185185" style="25" customWidth="1"/>
    <col min="1541" max="1542" width="8.42592592592593" style="25" customWidth="1"/>
    <col min="1543" max="1543" width="8.71296296296296" style="25" customWidth="1"/>
    <col min="1544" max="1545" width="7.57407407407407" style="25" customWidth="1"/>
    <col min="1546" max="1546" width="8.42592592592593" style="25" customWidth="1"/>
    <col min="1547" max="1547" width="6.85185185185185" style="25" customWidth="1"/>
    <col min="1548" max="1548" width="7.13888888888889" style="25" customWidth="1"/>
    <col min="1549" max="1549" width="12.8518518518519" style="25" customWidth="1"/>
    <col min="1550" max="1550" width="12.4259259259259" style="25" customWidth="1"/>
    <col min="1551" max="1551" width="11.4259259259259" style="25" customWidth="1"/>
    <col min="1552" max="1792" width="9.13888888888889" style="25"/>
    <col min="1793" max="1793" width="6.71296296296296" style="25" customWidth="1"/>
    <col min="1794" max="1794" width="17.712962962963" style="25" customWidth="1"/>
    <col min="1795" max="1795" width="8.71296296296296" style="25" customWidth="1"/>
    <col min="1796" max="1796" width="6.85185185185185" style="25" customWidth="1"/>
    <col min="1797" max="1798" width="8.42592592592593" style="25" customWidth="1"/>
    <col min="1799" max="1799" width="8.71296296296296" style="25" customWidth="1"/>
    <col min="1800" max="1801" width="7.57407407407407" style="25" customWidth="1"/>
    <col min="1802" max="1802" width="8.42592592592593" style="25" customWidth="1"/>
    <col min="1803" max="1803" width="6.85185185185185" style="25" customWidth="1"/>
    <col min="1804" max="1804" width="7.13888888888889" style="25" customWidth="1"/>
    <col min="1805" max="1805" width="12.8518518518519" style="25" customWidth="1"/>
    <col min="1806" max="1806" width="12.4259259259259" style="25" customWidth="1"/>
    <col min="1807" max="1807" width="11.4259259259259" style="25" customWidth="1"/>
    <col min="1808" max="2048" width="9.13888888888889" style="25"/>
    <col min="2049" max="2049" width="6.71296296296296" style="25" customWidth="1"/>
    <col min="2050" max="2050" width="17.712962962963" style="25" customWidth="1"/>
    <col min="2051" max="2051" width="8.71296296296296" style="25" customWidth="1"/>
    <col min="2052" max="2052" width="6.85185185185185" style="25" customWidth="1"/>
    <col min="2053" max="2054" width="8.42592592592593" style="25" customWidth="1"/>
    <col min="2055" max="2055" width="8.71296296296296" style="25" customWidth="1"/>
    <col min="2056" max="2057" width="7.57407407407407" style="25" customWidth="1"/>
    <col min="2058" max="2058" width="8.42592592592593" style="25" customWidth="1"/>
    <col min="2059" max="2059" width="6.85185185185185" style="25" customWidth="1"/>
    <col min="2060" max="2060" width="7.13888888888889" style="25" customWidth="1"/>
    <col min="2061" max="2061" width="12.8518518518519" style="25" customWidth="1"/>
    <col min="2062" max="2062" width="12.4259259259259" style="25" customWidth="1"/>
    <col min="2063" max="2063" width="11.4259259259259" style="25" customWidth="1"/>
    <col min="2064" max="2304" width="9.13888888888889" style="25"/>
    <col min="2305" max="2305" width="6.71296296296296" style="25" customWidth="1"/>
    <col min="2306" max="2306" width="17.712962962963" style="25" customWidth="1"/>
    <col min="2307" max="2307" width="8.71296296296296" style="25" customWidth="1"/>
    <col min="2308" max="2308" width="6.85185185185185" style="25" customWidth="1"/>
    <col min="2309" max="2310" width="8.42592592592593" style="25" customWidth="1"/>
    <col min="2311" max="2311" width="8.71296296296296" style="25" customWidth="1"/>
    <col min="2312" max="2313" width="7.57407407407407" style="25" customWidth="1"/>
    <col min="2314" max="2314" width="8.42592592592593" style="25" customWidth="1"/>
    <col min="2315" max="2315" width="6.85185185185185" style="25" customWidth="1"/>
    <col min="2316" max="2316" width="7.13888888888889" style="25" customWidth="1"/>
    <col min="2317" max="2317" width="12.8518518518519" style="25" customWidth="1"/>
    <col min="2318" max="2318" width="12.4259259259259" style="25" customWidth="1"/>
    <col min="2319" max="2319" width="11.4259259259259" style="25" customWidth="1"/>
    <col min="2320" max="2560" width="9.13888888888889" style="25"/>
    <col min="2561" max="2561" width="6.71296296296296" style="25" customWidth="1"/>
    <col min="2562" max="2562" width="17.712962962963" style="25" customWidth="1"/>
    <col min="2563" max="2563" width="8.71296296296296" style="25" customWidth="1"/>
    <col min="2564" max="2564" width="6.85185185185185" style="25" customWidth="1"/>
    <col min="2565" max="2566" width="8.42592592592593" style="25" customWidth="1"/>
    <col min="2567" max="2567" width="8.71296296296296" style="25" customWidth="1"/>
    <col min="2568" max="2569" width="7.57407407407407" style="25" customWidth="1"/>
    <col min="2570" max="2570" width="8.42592592592593" style="25" customWidth="1"/>
    <col min="2571" max="2571" width="6.85185185185185" style="25" customWidth="1"/>
    <col min="2572" max="2572" width="7.13888888888889" style="25" customWidth="1"/>
    <col min="2573" max="2573" width="12.8518518518519" style="25" customWidth="1"/>
    <col min="2574" max="2574" width="12.4259259259259" style="25" customWidth="1"/>
    <col min="2575" max="2575" width="11.4259259259259" style="25" customWidth="1"/>
    <col min="2576" max="2816" width="9.13888888888889" style="25"/>
    <col min="2817" max="2817" width="6.71296296296296" style="25" customWidth="1"/>
    <col min="2818" max="2818" width="17.712962962963" style="25" customWidth="1"/>
    <col min="2819" max="2819" width="8.71296296296296" style="25" customWidth="1"/>
    <col min="2820" max="2820" width="6.85185185185185" style="25" customWidth="1"/>
    <col min="2821" max="2822" width="8.42592592592593" style="25" customWidth="1"/>
    <col min="2823" max="2823" width="8.71296296296296" style="25" customWidth="1"/>
    <col min="2824" max="2825" width="7.57407407407407" style="25" customWidth="1"/>
    <col min="2826" max="2826" width="8.42592592592593" style="25" customWidth="1"/>
    <col min="2827" max="2827" width="6.85185185185185" style="25" customWidth="1"/>
    <col min="2828" max="2828" width="7.13888888888889" style="25" customWidth="1"/>
    <col min="2829" max="2829" width="12.8518518518519" style="25" customWidth="1"/>
    <col min="2830" max="2830" width="12.4259259259259" style="25" customWidth="1"/>
    <col min="2831" max="2831" width="11.4259259259259" style="25" customWidth="1"/>
    <col min="2832" max="3072" width="9.13888888888889" style="25"/>
    <col min="3073" max="3073" width="6.71296296296296" style="25" customWidth="1"/>
    <col min="3074" max="3074" width="17.712962962963" style="25" customWidth="1"/>
    <col min="3075" max="3075" width="8.71296296296296" style="25" customWidth="1"/>
    <col min="3076" max="3076" width="6.85185185185185" style="25" customWidth="1"/>
    <col min="3077" max="3078" width="8.42592592592593" style="25" customWidth="1"/>
    <col min="3079" max="3079" width="8.71296296296296" style="25" customWidth="1"/>
    <col min="3080" max="3081" width="7.57407407407407" style="25" customWidth="1"/>
    <col min="3082" max="3082" width="8.42592592592593" style="25" customWidth="1"/>
    <col min="3083" max="3083" width="6.85185185185185" style="25" customWidth="1"/>
    <col min="3084" max="3084" width="7.13888888888889" style="25" customWidth="1"/>
    <col min="3085" max="3085" width="12.8518518518519" style="25" customWidth="1"/>
    <col min="3086" max="3086" width="12.4259259259259" style="25" customWidth="1"/>
    <col min="3087" max="3087" width="11.4259259259259" style="25" customWidth="1"/>
    <col min="3088" max="3328" width="9.13888888888889" style="25"/>
    <col min="3329" max="3329" width="6.71296296296296" style="25" customWidth="1"/>
    <col min="3330" max="3330" width="17.712962962963" style="25" customWidth="1"/>
    <col min="3331" max="3331" width="8.71296296296296" style="25" customWidth="1"/>
    <col min="3332" max="3332" width="6.85185185185185" style="25" customWidth="1"/>
    <col min="3333" max="3334" width="8.42592592592593" style="25" customWidth="1"/>
    <col min="3335" max="3335" width="8.71296296296296" style="25" customWidth="1"/>
    <col min="3336" max="3337" width="7.57407407407407" style="25" customWidth="1"/>
    <col min="3338" max="3338" width="8.42592592592593" style="25" customWidth="1"/>
    <col min="3339" max="3339" width="6.85185185185185" style="25" customWidth="1"/>
    <col min="3340" max="3340" width="7.13888888888889" style="25" customWidth="1"/>
    <col min="3341" max="3341" width="12.8518518518519" style="25" customWidth="1"/>
    <col min="3342" max="3342" width="12.4259259259259" style="25" customWidth="1"/>
    <col min="3343" max="3343" width="11.4259259259259" style="25" customWidth="1"/>
    <col min="3344" max="3584" width="9.13888888888889" style="25"/>
    <col min="3585" max="3585" width="6.71296296296296" style="25" customWidth="1"/>
    <col min="3586" max="3586" width="17.712962962963" style="25" customWidth="1"/>
    <col min="3587" max="3587" width="8.71296296296296" style="25" customWidth="1"/>
    <col min="3588" max="3588" width="6.85185185185185" style="25" customWidth="1"/>
    <col min="3589" max="3590" width="8.42592592592593" style="25" customWidth="1"/>
    <col min="3591" max="3591" width="8.71296296296296" style="25" customWidth="1"/>
    <col min="3592" max="3593" width="7.57407407407407" style="25" customWidth="1"/>
    <col min="3594" max="3594" width="8.42592592592593" style="25" customWidth="1"/>
    <col min="3595" max="3595" width="6.85185185185185" style="25" customWidth="1"/>
    <col min="3596" max="3596" width="7.13888888888889" style="25" customWidth="1"/>
    <col min="3597" max="3597" width="12.8518518518519" style="25" customWidth="1"/>
    <col min="3598" max="3598" width="12.4259259259259" style="25" customWidth="1"/>
    <col min="3599" max="3599" width="11.4259259259259" style="25" customWidth="1"/>
    <col min="3600" max="3840" width="9.13888888888889" style="25"/>
    <col min="3841" max="3841" width="6.71296296296296" style="25" customWidth="1"/>
    <col min="3842" max="3842" width="17.712962962963" style="25" customWidth="1"/>
    <col min="3843" max="3843" width="8.71296296296296" style="25" customWidth="1"/>
    <col min="3844" max="3844" width="6.85185185185185" style="25" customWidth="1"/>
    <col min="3845" max="3846" width="8.42592592592593" style="25" customWidth="1"/>
    <col min="3847" max="3847" width="8.71296296296296" style="25" customWidth="1"/>
    <col min="3848" max="3849" width="7.57407407407407" style="25" customWidth="1"/>
    <col min="3850" max="3850" width="8.42592592592593" style="25" customWidth="1"/>
    <col min="3851" max="3851" width="6.85185185185185" style="25" customWidth="1"/>
    <col min="3852" max="3852" width="7.13888888888889" style="25" customWidth="1"/>
    <col min="3853" max="3853" width="12.8518518518519" style="25" customWidth="1"/>
    <col min="3854" max="3854" width="12.4259259259259" style="25" customWidth="1"/>
    <col min="3855" max="3855" width="11.4259259259259" style="25" customWidth="1"/>
    <col min="3856" max="4096" width="9.13888888888889" style="25"/>
    <col min="4097" max="4097" width="6.71296296296296" style="25" customWidth="1"/>
    <col min="4098" max="4098" width="17.712962962963" style="25" customWidth="1"/>
    <col min="4099" max="4099" width="8.71296296296296" style="25" customWidth="1"/>
    <col min="4100" max="4100" width="6.85185185185185" style="25" customWidth="1"/>
    <col min="4101" max="4102" width="8.42592592592593" style="25" customWidth="1"/>
    <col min="4103" max="4103" width="8.71296296296296" style="25" customWidth="1"/>
    <col min="4104" max="4105" width="7.57407407407407" style="25" customWidth="1"/>
    <col min="4106" max="4106" width="8.42592592592593" style="25" customWidth="1"/>
    <col min="4107" max="4107" width="6.85185185185185" style="25" customWidth="1"/>
    <col min="4108" max="4108" width="7.13888888888889" style="25" customWidth="1"/>
    <col min="4109" max="4109" width="12.8518518518519" style="25" customWidth="1"/>
    <col min="4110" max="4110" width="12.4259259259259" style="25" customWidth="1"/>
    <col min="4111" max="4111" width="11.4259259259259" style="25" customWidth="1"/>
    <col min="4112" max="4352" width="9.13888888888889" style="25"/>
    <col min="4353" max="4353" width="6.71296296296296" style="25" customWidth="1"/>
    <col min="4354" max="4354" width="17.712962962963" style="25" customWidth="1"/>
    <col min="4355" max="4355" width="8.71296296296296" style="25" customWidth="1"/>
    <col min="4356" max="4356" width="6.85185185185185" style="25" customWidth="1"/>
    <col min="4357" max="4358" width="8.42592592592593" style="25" customWidth="1"/>
    <col min="4359" max="4359" width="8.71296296296296" style="25" customWidth="1"/>
    <col min="4360" max="4361" width="7.57407407407407" style="25" customWidth="1"/>
    <col min="4362" max="4362" width="8.42592592592593" style="25" customWidth="1"/>
    <col min="4363" max="4363" width="6.85185185185185" style="25" customWidth="1"/>
    <col min="4364" max="4364" width="7.13888888888889" style="25" customWidth="1"/>
    <col min="4365" max="4365" width="12.8518518518519" style="25" customWidth="1"/>
    <col min="4366" max="4366" width="12.4259259259259" style="25" customWidth="1"/>
    <col min="4367" max="4367" width="11.4259259259259" style="25" customWidth="1"/>
    <col min="4368" max="4608" width="9.13888888888889" style="25"/>
    <col min="4609" max="4609" width="6.71296296296296" style="25" customWidth="1"/>
    <col min="4610" max="4610" width="17.712962962963" style="25" customWidth="1"/>
    <col min="4611" max="4611" width="8.71296296296296" style="25" customWidth="1"/>
    <col min="4612" max="4612" width="6.85185185185185" style="25" customWidth="1"/>
    <col min="4613" max="4614" width="8.42592592592593" style="25" customWidth="1"/>
    <col min="4615" max="4615" width="8.71296296296296" style="25" customWidth="1"/>
    <col min="4616" max="4617" width="7.57407407407407" style="25" customWidth="1"/>
    <col min="4618" max="4618" width="8.42592592592593" style="25" customWidth="1"/>
    <col min="4619" max="4619" width="6.85185185185185" style="25" customWidth="1"/>
    <col min="4620" max="4620" width="7.13888888888889" style="25" customWidth="1"/>
    <col min="4621" max="4621" width="12.8518518518519" style="25" customWidth="1"/>
    <col min="4622" max="4622" width="12.4259259259259" style="25" customWidth="1"/>
    <col min="4623" max="4623" width="11.4259259259259" style="25" customWidth="1"/>
    <col min="4624" max="4864" width="9.13888888888889" style="25"/>
    <col min="4865" max="4865" width="6.71296296296296" style="25" customWidth="1"/>
    <col min="4866" max="4866" width="17.712962962963" style="25" customWidth="1"/>
    <col min="4867" max="4867" width="8.71296296296296" style="25" customWidth="1"/>
    <col min="4868" max="4868" width="6.85185185185185" style="25" customWidth="1"/>
    <col min="4869" max="4870" width="8.42592592592593" style="25" customWidth="1"/>
    <col min="4871" max="4871" width="8.71296296296296" style="25" customWidth="1"/>
    <col min="4872" max="4873" width="7.57407407407407" style="25" customWidth="1"/>
    <col min="4874" max="4874" width="8.42592592592593" style="25" customWidth="1"/>
    <col min="4875" max="4875" width="6.85185185185185" style="25" customWidth="1"/>
    <col min="4876" max="4876" width="7.13888888888889" style="25" customWidth="1"/>
    <col min="4877" max="4877" width="12.8518518518519" style="25" customWidth="1"/>
    <col min="4878" max="4878" width="12.4259259259259" style="25" customWidth="1"/>
    <col min="4879" max="4879" width="11.4259259259259" style="25" customWidth="1"/>
    <col min="4880" max="5120" width="9.13888888888889" style="25"/>
    <col min="5121" max="5121" width="6.71296296296296" style="25" customWidth="1"/>
    <col min="5122" max="5122" width="17.712962962963" style="25" customWidth="1"/>
    <col min="5123" max="5123" width="8.71296296296296" style="25" customWidth="1"/>
    <col min="5124" max="5124" width="6.85185185185185" style="25" customWidth="1"/>
    <col min="5125" max="5126" width="8.42592592592593" style="25" customWidth="1"/>
    <col min="5127" max="5127" width="8.71296296296296" style="25" customWidth="1"/>
    <col min="5128" max="5129" width="7.57407407407407" style="25" customWidth="1"/>
    <col min="5130" max="5130" width="8.42592592592593" style="25" customWidth="1"/>
    <col min="5131" max="5131" width="6.85185185185185" style="25" customWidth="1"/>
    <col min="5132" max="5132" width="7.13888888888889" style="25" customWidth="1"/>
    <col min="5133" max="5133" width="12.8518518518519" style="25" customWidth="1"/>
    <col min="5134" max="5134" width="12.4259259259259" style="25" customWidth="1"/>
    <col min="5135" max="5135" width="11.4259259259259" style="25" customWidth="1"/>
    <col min="5136" max="5376" width="9.13888888888889" style="25"/>
    <col min="5377" max="5377" width="6.71296296296296" style="25" customWidth="1"/>
    <col min="5378" max="5378" width="17.712962962963" style="25" customWidth="1"/>
    <col min="5379" max="5379" width="8.71296296296296" style="25" customWidth="1"/>
    <col min="5380" max="5380" width="6.85185185185185" style="25" customWidth="1"/>
    <col min="5381" max="5382" width="8.42592592592593" style="25" customWidth="1"/>
    <col min="5383" max="5383" width="8.71296296296296" style="25" customWidth="1"/>
    <col min="5384" max="5385" width="7.57407407407407" style="25" customWidth="1"/>
    <col min="5386" max="5386" width="8.42592592592593" style="25" customWidth="1"/>
    <col min="5387" max="5387" width="6.85185185185185" style="25" customWidth="1"/>
    <col min="5388" max="5388" width="7.13888888888889" style="25" customWidth="1"/>
    <col min="5389" max="5389" width="12.8518518518519" style="25" customWidth="1"/>
    <col min="5390" max="5390" width="12.4259259259259" style="25" customWidth="1"/>
    <col min="5391" max="5391" width="11.4259259259259" style="25" customWidth="1"/>
    <col min="5392" max="5632" width="9.13888888888889" style="25"/>
    <col min="5633" max="5633" width="6.71296296296296" style="25" customWidth="1"/>
    <col min="5634" max="5634" width="17.712962962963" style="25" customWidth="1"/>
    <col min="5635" max="5635" width="8.71296296296296" style="25" customWidth="1"/>
    <col min="5636" max="5636" width="6.85185185185185" style="25" customWidth="1"/>
    <col min="5637" max="5638" width="8.42592592592593" style="25" customWidth="1"/>
    <col min="5639" max="5639" width="8.71296296296296" style="25" customWidth="1"/>
    <col min="5640" max="5641" width="7.57407407407407" style="25" customWidth="1"/>
    <col min="5642" max="5642" width="8.42592592592593" style="25" customWidth="1"/>
    <col min="5643" max="5643" width="6.85185185185185" style="25" customWidth="1"/>
    <col min="5644" max="5644" width="7.13888888888889" style="25" customWidth="1"/>
    <col min="5645" max="5645" width="12.8518518518519" style="25" customWidth="1"/>
    <col min="5646" max="5646" width="12.4259259259259" style="25" customWidth="1"/>
    <col min="5647" max="5647" width="11.4259259259259" style="25" customWidth="1"/>
    <col min="5648" max="5888" width="9.13888888888889" style="25"/>
    <col min="5889" max="5889" width="6.71296296296296" style="25" customWidth="1"/>
    <col min="5890" max="5890" width="17.712962962963" style="25" customWidth="1"/>
    <col min="5891" max="5891" width="8.71296296296296" style="25" customWidth="1"/>
    <col min="5892" max="5892" width="6.85185185185185" style="25" customWidth="1"/>
    <col min="5893" max="5894" width="8.42592592592593" style="25" customWidth="1"/>
    <col min="5895" max="5895" width="8.71296296296296" style="25" customWidth="1"/>
    <col min="5896" max="5897" width="7.57407407407407" style="25" customWidth="1"/>
    <col min="5898" max="5898" width="8.42592592592593" style="25" customWidth="1"/>
    <col min="5899" max="5899" width="6.85185185185185" style="25" customWidth="1"/>
    <col min="5900" max="5900" width="7.13888888888889" style="25" customWidth="1"/>
    <col min="5901" max="5901" width="12.8518518518519" style="25" customWidth="1"/>
    <col min="5902" max="5902" width="12.4259259259259" style="25" customWidth="1"/>
    <col min="5903" max="5903" width="11.4259259259259" style="25" customWidth="1"/>
    <col min="5904" max="6144" width="9.13888888888889" style="25"/>
    <col min="6145" max="6145" width="6.71296296296296" style="25" customWidth="1"/>
    <col min="6146" max="6146" width="17.712962962963" style="25" customWidth="1"/>
    <col min="6147" max="6147" width="8.71296296296296" style="25" customWidth="1"/>
    <col min="6148" max="6148" width="6.85185185185185" style="25" customWidth="1"/>
    <col min="6149" max="6150" width="8.42592592592593" style="25" customWidth="1"/>
    <col min="6151" max="6151" width="8.71296296296296" style="25" customWidth="1"/>
    <col min="6152" max="6153" width="7.57407407407407" style="25" customWidth="1"/>
    <col min="6154" max="6154" width="8.42592592592593" style="25" customWidth="1"/>
    <col min="6155" max="6155" width="6.85185185185185" style="25" customWidth="1"/>
    <col min="6156" max="6156" width="7.13888888888889" style="25" customWidth="1"/>
    <col min="6157" max="6157" width="12.8518518518519" style="25" customWidth="1"/>
    <col min="6158" max="6158" width="12.4259259259259" style="25" customWidth="1"/>
    <col min="6159" max="6159" width="11.4259259259259" style="25" customWidth="1"/>
    <col min="6160" max="6400" width="9.13888888888889" style="25"/>
    <col min="6401" max="6401" width="6.71296296296296" style="25" customWidth="1"/>
    <col min="6402" max="6402" width="17.712962962963" style="25" customWidth="1"/>
    <col min="6403" max="6403" width="8.71296296296296" style="25" customWidth="1"/>
    <col min="6404" max="6404" width="6.85185185185185" style="25" customWidth="1"/>
    <col min="6405" max="6406" width="8.42592592592593" style="25" customWidth="1"/>
    <col min="6407" max="6407" width="8.71296296296296" style="25" customWidth="1"/>
    <col min="6408" max="6409" width="7.57407407407407" style="25" customWidth="1"/>
    <col min="6410" max="6410" width="8.42592592592593" style="25" customWidth="1"/>
    <col min="6411" max="6411" width="6.85185185185185" style="25" customWidth="1"/>
    <col min="6412" max="6412" width="7.13888888888889" style="25" customWidth="1"/>
    <col min="6413" max="6413" width="12.8518518518519" style="25" customWidth="1"/>
    <col min="6414" max="6414" width="12.4259259259259" style="25" customWidth="1"/>
    <col min="6415" max="6415" width="11.4259259259259" style="25" customWidth="1"/>
    <col min="6416" max="6656" width="9.13888888888889" style="25"/>
    <col min="6657" max="6657" width="6.71296296296296" style="25" customWidth="1"/>
    <col min="6658" max="6658" width="17.712962962963" style="25" customWidth="1"/>
    <col min="6659" max="6659" width="8.71296296296296" style="25" customWidth="1"/>
    <col min="6660" max="6660" width="6.85185185185185" style="25" customWidth="1"/>
    <col min="6661" max="6662" width="8.42592592592593" style="25" customWidth="1"/>
    <col min="6663" max="6663" width="8.71296296296296" style="25" customWidth="1"/>
    <col min="6664" max="6665" width="7.57407407407407" style="25" customWidth="1"/>
    <col min="6666" max="6666" width="8.42592592592593" style="25" customWidth="1"/>
    <col min="6667" max="6667" width="6.85185185185185" style="25" customWidth="1"/>
    <col min="6668" max="6668" width="7.13888888888889" style="25" customWidth="1"/>
    <col min="6669" max="6669" width="12.8518518518519" style="25" customWidth="1"/>
    <col min="6670" max="6670" width="12.4259259259259" style="25" customWidth="1"/>
    <col min="6671" max="6671" width="11.4259259259259" style="25" customWidth="1"/>
    <col min="6672" max="6912" width="9.13888888888889" style="25"/>
    <col min="6913" max="6913" width="6.71296296296296" style="25" customWidth="1"/>
    <col min="6914" max="6914" width="17.712962962963" style="25" customWidth="1"/>
    <col min="6915" max="6915" width="8.71296296296296" style="25" customWidth="1"/>
    <col min="6916" max="6916" width="6.85185185185185" style="25" customWidth="1"/>
    <col min="6917" max="6918" width="8.42592592592593" style="25" customWidth="1"/>
    <col min="6919" max="6919" width="8.71296296296296" style="25" customWidth="1"/>
    <col min="6920" max="6921" width="7.57407407407407" style="25" customWidth="1"/>
    <col min="6922" max="6922" width="8.42592592592593" style="25" customWidth="1"/>
    <col min="6923" max="6923" width="6.85185185185185" style="25" customWidth="1"/>
    <col min="6924" max="6924" width="7.13888888888889" style="25" customWidth="1"/>
    <col min="6925" max="6925" width="12.8518518518519" style="25" customWidth="1"/>
    <col min="6926" max="6926" width="12.4259259259259" style="25" customWidth="1"/>
    <col min="6927" max="6927" width="11.4259259259259" style="25" customWidth="1"/>
    <col min="6928" max="7168" width="9.13888888888889" style="25"/>
    <col min="7169" max="7169" width="6.71296296296296" style="25" customWidth="1"/>
    <col min="7170" max="7170" width="17.712962962963" style="25" customWidth="1"/>
    <col min="7171" max="7171" width="8.71296296296296" style="25" customWidth="1"/>
    <col min="7172" max="7172" width="6.85185185185185" style="25" customWidth="1"/>
    <col min="7173" max="7174" width="8.42592592592593" style="25" customWidth="1"/>
    <col min="7175" max="7175" width="8.71296296296296" style="25" customWidth="1"/>
    <col min="7176" max="7177" width="7.57407407407407" style="25" customWidth="1"/>
    <col min="7178" max="7178" width="8.42592592592593" style="25" customWidth="1"/>
    <col min="7179" max="7179" width="6.85185185185185" style="25" customWidth="1"/>
    <col min="7180" max="7180" width="7.13888888888889" style="25" customWidth="1"/>
    <col min="7181" max="7181" width="12.8518518518519" style="25" customWidth="1"/>
    <col min="7182" max="7182" width="12.4259259259259" style="25" customWidth="1"/>
    <col min="7183" max="7183" width="11.4259259259259" style="25" customWidth="1"/>
    <col min="7184" max="7424" width="9.13888888888889" style="25"/>
    <col min="7425" max="7425" width="6.71296296296296" style="25" customWidth="1"/>
    <col min="7426" max="7426" width="17.712962962963" style="25" customWidth="1"/>
    <col min="7427" max="7427" width="8.71296296296296" style="25" customWidth="1"/>
    <col min="7428" max="7428" width="6.85185185185185" style="25" customWidth="1"/>
    <col min="7429" max="7430" width="8.42592592592593" style="25" customWidth="1"/>
    <col min="7431" max="7431" width="8.71296296296296" style="25" customWidth="1"/>
    <col min="7432" max="7433" width="7.57407407407407" style="25" customWidth="1"/>
    <col min="7434" max="7434" width="8.42592592592593" style="25" customWidth="1"/>
    <col min="7435" max="7435" width="6.85185185185185" style="25" customWidth="1"/>
    <col min="7436" max="7436" width="7.13888888888889" style="25" customWidth="1"/>
    <col min="7437" max="7437" width="12.8518518518519" style="25" customWidth="1"/>
    <col min="7438" max="7438" width="12.4259259259259" style="25" customWidth="1"/>
    <col min="7439" max="7439" width="11.4259259259259" style="25" customWidth="1"/>
    <col min="7440" max="7680" width="9.13888888888889" style="25"/>
    <col min="7681" max="7681" width="6.71296296296296" style="25" customWidth="1"/>
    <col min="7682" max="7682" width="17.712962962963" style="25" customWidth="1"/>
    <col min="7683" max="7683" width="8.71296296296296" style="25" customWidth="1"/>
    <col min="7684" max="7684" width="6.85185185185185" style="25" customWidth="1"/>
    <col min="7685" max="7686" width="8.42592592592593" style="25" customWidth="1"/>
    <col min="7687" max="7687" width="8.71296296296296" style="25" customWidth="1"/>
    <col min="7688" max="7689" width="7.57407407407407" style="25" customWidth="1"/>
    <col min="7690" max="7690" width="8.42592592592593" style="25" customWidth="1"/>
    <col min="7691" max="7691" width="6.85185185185185" style="25" customWidth="1"/>
    <col min="7692" max="7692" width="7.13888888888889" style="25" customWidth="1"/>
    <col min="7693" max="7693" width="12.8518518518519" style="25" customWidth="1"/>
    <col min="7694" max="7694" width="12.4259259259259" style="25" customWidth="1"/>
    <col min="7695" max="7695" width="11.4259259259259" style="25" customWidth="1"/>
    <col min="7696" max="7936" width="9.13888888888889" style="25"/>
    <col min="7937" max="7937" width="6.71296296296296" style="25" customWidth="1"/>
    <col min="7938" max="7938" width="17.712962962963" style="25" customWidth="1"/>
    <col min="7939" max="7939" width="8.71296296296296" style="25" customWidth="1"/>
    <col min="7940" max="7940" width="6.85185185185185" style="25" customWidth="1"/>
    <col min="7941" max="7942" width="8.42592592592593" style="25" customWidth="1"/>
    <col min="7943" max="7943" width="8.71296296296296" style="25" customWidth="1"/>
    <col min="7944" max="7945" width="7.57407407407407" style="25" customWidth="1"/>
    <col min="7946" max="7946" width="8.42592592592593" style="25" customWidth="1"/>
    <col min="7947" max="7947" width="6.85185185185185" style="25" customWidth="1"/>
    <col min="7948" max="7948" width="7.13888888888889" style="25" customWidth="1"/>
    <col min="7949" max="7949" width="12.8518518518519" style="25" customWidth="1"/>
    <col min="7950" max="7950" width="12.4259259259259" style="25" customWidth="1"/>
    <col min="7951" max="7951" width="11.4259259259259" style="25" customWidth="1"/>
    <col min="7952" max="8192" width="9.13888888888889" style="25"/>
    <col min="8193" max="8193" width="6.71296296296296" style="25" customWidth="1"/>
    <col min="8194" max="8194" width="17.712962962963" style="25" customWidth="1"/>
    <col min="8195" max="8195" width="8.71296296296296" style="25" customWidth="1"/>
    <col min="8196" max="8196" width="6.85185185185185" style="25" customWidth="1"/>
    <col min="8197" max="8198" width="8.42592592592593" style="25" customWidth="1"/>
    <col min="8199" max="8199" width="8.71296296296296" style="25" customWidth="1"/>
    <col min="8200" max="8201" width="7.57407407407407" style="25" customWidth="1"/>
    <col min="8202" max="8202" width="8.42592592592593" style="25" customWidth="1"/>
    <col min="8203" max="8203" width="6.85185185185185" style="25" customWidth="1"/>
    <col min="8204" max="8204" width="7.13888888888889" style="25" customWidth="1"/>
    <col min="8205" max="8205" width="12.8518518518519" style="25" customWidth="1"/>
    <col min="8206" max="8206" width="12.4259259259259" style="25" customWidth="1"/>
    <col min="8207" max="8207" width="11.4259259259259" style="25" customWidth="1"/>
    <col min="8208" max="8448" width="9.13888888888889" style="25"/>
    <col min="8449" max="8449" width="6.71296296296296" style="25" customWidth="1"/>
    <col min="8450" max="8450" width="17.712962962963" style="25" customWidth="1"/>
    <col min="8451" max="8451" width="8.71296296296296" style="25" customWidth="1"/>
    <col min="8452" max="8452" width="6.85185185185185" style="25" customWidth="1"/>
    <col min="8453" max="8454" width="8.42592592592593" style="25" customWidth="1"/>
    <col min="8455" max="8455" width="8.71296296296296" style="25" customWidth="1"/>
    <col min="8456" max="8457" width="7.57407407407407" style="25" customWidth="1"/>
    <col min="8458" max="8458" width="8.42592592592593" style="25" customWidth="1"/>
    <col min="8459" max="8459" width="6.85185185185185" style="25" customWidth="1"/>
    <col min="8460" max="8460" width="7.13888888888889" style="25" customWidth="1"/>
    <col min="8461" max="8461" width="12.8518518518519" style="25" customWidth="1"/>
    <col min="8462" max="8462" width="12.4259259259259" style="25" customWidth="1"/>
    <col min="8463" max="8463" width="11.4259259259259" style="25" customWidth="1"/>
    <col min="8464" max="8704" width="9.13888888888889" style="25"/>
    <col min="8705" max="8705" width="6.71296296296296" style="25" customWidth="1"/>
    <col min="8706" max="8706" width="17.712962962963" style="25" customWidth="1"/>
    <col min="8707" max="8707" width="8.71296296296296" style="25" customWidth="1"/>
    <col min="8708" max="8708" width="6.85185185185185" style="25" customWidth="1"/>
    <col min="8709" max="8710" width="8.42592592592593" style="25" customWidth="1"/>
    <col min="8711" max="8711" width="8.71296296296296" style="25" customWidth="1"/>
    <col min="8712" max="8713" width="7.57407407407407" style="25" customWidth="1"/>
    <col min="8714" max="8714" width="8.42592592592593" style="25" customWidth="1"/>
    <col min="8715" max="8715" width="6.85185185185185" style="25" customWidth="1"/>
    <col min="8716" max="8716" width="7.13888888888889" style="25" customWidth="1"/>
    <col min="8717" max="8717" width="12.8518518518519" style="25" customWidth="1"/>
    <col min="8718" max="8718" width="12.4259259259259" style="25" customWidth="1"/>
    <col min="8719" max="8719" width="11.4259259259259" style="25" customWidth="1"/>
    <col min="8720" max="8960" width="9.13888888888889" style="25"/>
    <col min="8961" max="8961" width="6.71296296296296" style="25" customWidth="1"/>
    <col min="8962" max="8962" width="17.712962962963" style="25" customWidth="1"/>
    <col min="8963" max="8963" width="8.71296296296296" style="25" customWidth="1"/>
    <col min="8964" max="8964" width="6.85185185185185" style="25" customWidth="1"/>
    <col min="8965" max="8966" width="8.42592592592593" style="25" customWidth="1"/>
    <col min="8967" max="8967" width="8.71296296296296" style="25" customWidth="1"/>
    <col min="8968" max="8969" width="7.57407407407407" style="25" customWidth="1"/>
    <col min="8970" max="8970" width="8.42592592592593" style="25" customWidth="1"/>
    <col min="8971" max="8971" width="6.85185185185185" style="25" customWidth="1"/>
    <col min="8972" max="8972" width="7.13888888888889" style="25" customWidth="1"/>
    <col min="8973" max="8973" width="12.8518518518519" style="25" customWidth="1"/>
    <col min="8974" max="8974" width="12.4259259259259" style="25" customWidth="1"/>
    <col min="8975" max="8975" width="11.4259259259259" style="25" customWidth="1"/>
    <col min="8976" max="9216" width="9.13888888888889" style="25"/>
    <col min="9217" max="9217" width="6.71296296296296" style="25" customWidth="1"/>
    <col min="9218" max="9218" width="17.712962962963" style="25" customWidth="1"/>
    <col min="9219" max="9219" width="8.71296296296296" style="25" customWidth="1"/>
    <col min="9220" max="9220" width="6.85185185185185" style="25" customWidth="1"/>
    <col min="9221" max="9222" width="8.42592592592593" style="25" customWidth="1"/>
    <col min="9223" max="9223" width="8.71296296296296" style="25" customWidth="1"/>
    <col min="9224" max="9225" width="7.57407407407407" style="25" customWidth="1"/>
    <col min="9226" max="9226" width="8.42592592592593" style="25" customWidth="1"/>
    <col min="9227" max="9227" width="6.85185185185185" style="25" customWidth="1"/>
    <col min="9228" max="9228" width="7.13888888888889" style="25" customWidth="1"/>
    <col min="9229" max="9229" width="12.8518518518519" style="25" customWidth="1"/>
    <col min="9230" max="9230" width="12.4259259259259" style="25" customWidth="1"/>
    <col min="9231" max="9231" width="11.4259259259259" style="25" customWidth="1"/>
    <col min="9232" max="9472" width="9.13888888888889" style="25"/>
    <col min="9473" max="9473" width="6.71296296296296" style="25" customWidth="1"/>
    <col min="9474" max="9474" width="17.712962962963" style="25" customWidth="1"/>
    <col min="9475" max="9475" width="8.71296296296296" style="25" customWidth="1"/>
    <col min="9476" max="9476" width="6.85185185185185" style="25" customWidth="1"/>
    <col min="9477" max="9478" width="8.42592592592593" style="25" customWidth="1"/>
    <col min="9479" max="9479" width="8.71296296296296" style="25" customWidth="1"/>
    <col min="9480" max="9481" width="7.57407407407407" style="25" customWidth="1"/>
    <col min="9482" max="9482" width="8.42592592592593" style="25" customWidth="1"/>
    <col min="9483" max="9483" width="6.85185185185185" style="25" customWidth="1"/>
    <col min="9484" max="9484" width="7.13888888888889" style="25" customWidth="1"/>
    <col min="9485" max="9485" width="12.8518518518519" style="25" customWidth="1"/>
    <col min="9486" max="9486" width="12.4259259259259" style="25" customWidth="1"/>
    <col min="9487" max="9487" width="11.4259259259259" style="25" customWidth="1"/>
    <col min="9488" max="9728" width="9.13888888888889" style="25"/>
    <col min="9729" max="9729" width="6.71296296296296" style="25" customWidth="1"/>
    <col min="9730" max="9730" width="17.712962962963" style="25" customWidth="1"/>
    <col min="9731" max="9731" width="8.71296296296296" style="25" customWidth="1"/>
    <col min="9732" max="9732" width="6.85185185185185" style="25" customWidth="1"/>
    <col min="9733" max="9734" width="8.42592592592593" style="25" customWidth="1"/>
    <col min="9735" max="9735" width="8.71296296296296" style="25" customWidth="1"/>
    <col min="9736" max="9737" width="7.57407407407407" style="25" customWidth="1"/>
    <col min="9738" max="9738" width="8.42592592592593" style="25" customWidth="1"/>
    <col min="9739" max="9739" width="6.85185185185185" style="25" customWidth="1"/>
    <col min="9740" max="9740" width="7.13888888888889" style="25" customWidth="1"/>
    <col min="9741" max="9741" width="12.8518518518519" style="25" customWidth="1"/>
    <col min="9742" max="9742" width="12.4259259259259" style="25" customWidth="1"/>
    <col min="9743" max="9743" width="11.4259259259259" style="25" customWidth="1"/>
    <col min="9744" max="9984" width="9.13888888888889" style="25"/>
    <col min="9985" max="9985" width="6.71296296296296" style="25" customWidth="1"/>
    <col min="9986" max="9986" width="17.712962962963" style="25" customWidth="1"/>
    <col min="9987" max="9987" width="8.71296296296296" style="25" customWidth="1"/>
    <col min="9988" max="9988" width="6.85185185185185" style="25" customWidth="1"/>
    <col min="9989" max="9990" width="8.42592592592593" style="25" customWidth="1"/>
    <col min="9991" max="9991" width="8.71296296296296" style="25" customWidth="1"/>
    <col min="9992" max="9993" width="7.57407407407407" style="25" customWidth="1"/>
    <col min="9994" max="9994" width="8.42592592592593" style="25" customWidth="1"/>
    <col min="9995" max="9995" width="6.85185185185185" style="25" customWidth="1"/>
    <col min="9996" max="9996" width="7.13888888888889" style="25" customWidth="1"/>
    <col min="9997" max="9997" width="12.8518518518519" style="25" customWidth="1"/>
    <col min="9998" max="9998" width="12.4259259259259" style="25" customWidth="1"/>
    <col min="9999" max="9999" width="11.4259259259259" style="25" customWidth="1"/>
    <col min="10000" max="10240" width="9.13888888888889" style="25"/>
    <col min="10241" max="10241" width="6.71296296296296" style="25" customWidth="1"/>
    <col min="10242" max="10242" width="17.712962962963" style="25" customWidth="1"/>
    <col min="10243" max="10243" width="8.71296296296296" style="25" customWidth="1"/>
    <col min="10244" max="10244" width="6.85185185185185" style="25" customWidth="1"/>
    <col min="10245" max="10246" width="8.42592592592593" style="25" customWidth="1"/>
    <col min="10247" max="10247" width="8.71296296296296" style="25" customWidth="1"/>
    <col min="10248" max="10249" width="7.57407407407407" style="25" customWidth="1"/>
    <col min="10250" max="10250" width="8.42592592592593" style="25" customWidth="1"/>
    <col min="10251" max="10251" width="6.85185185185185" style="25" customWidth="1"/>
    <col min="10252" max="10252" width="7.13888888888889" style="25" customWidth="1"/>
    <col min="10253" max="10253" width="12.8518518518519" style="25" customWidth="1"/>
    <col min="10254" max="10254" width="12.4259259259259" style="25" customWidth="1"/>
    <col min="10255" max="10255" width="11.4259259259259" style="25" customWidth="1"/>
    <col min="10256" max="10496" width="9.13888888888889" style="25"/>
    <col min="10497" max="10497" width="6.71296296296296" style="25" customWidth="1"/>
    <col min="10498" max="10498" width="17.712962962963" style="25" customWidth="1"/>
    <col min="10499" max="10499" width="8.71296296296296" style="25" customWidth="1"/>
    <col min="10500" max="10500" width="6.85185185185185" style="25" customWidth="1"/>
    <col min="10501" max="10502" width="8.42592592592593" style="25" customWidth="1"/>
    <col min="10503" max="10503" width="8.71296296296296" style="25" customWidth="1"/>
    <col min="10504" max="10505" width="7.57407407407407" style="25" customWidth="1"/>
    <col min="10506" max="10506" width="8.42592592592593" style="25" customWidth="1"/>
    <col min="10507" max="10507" width="6.85185185185185" style="25" customWidth="1"/>
    <col min="10508" max="10508" width="7.13888888888889" style="25" customWidth="1"/>
    <col min="10509" max="10509" width="12.8518518518519" style="25" customWidth="1"/>
    <col min="10510" max="10510" width="12.4259259259259" style="25" customWidth="1"/>
    <col min="10511" max="10511" width="11.4259259259259" style="25" customWidth="1"/>
    <col min="10512" max="10752" width="9.13888888888889" style="25"/>
    <col min="10753" max="10753" width="6.71296296296296" style="25" customWidth="1"/>
    <col min="10754" max="10754" width="17.712962962963" style="25" customWidth="1"/>
    <col min="10755" max="10755" width="8.71296296296296" style="25" customWidth="1"/>
    <col min="10756" max="10756" width="6.85185185185185" style="25" customWidth="1"/>
    <col min="10757" max="10758" width="8.42592592592593" style="25" customWidth="1"/>
    <col min="10759" max="10759" width="8.71296296296296" style="25" customWidth="1"/>
    <col min="10760" max="10761" width="7.57407407407407" style="25" customWidth="1"/>
    <col min="10762" max="10762" width="8.42592592592593" style="25" customWidth="1"/>
    <col min="10763" max="10763" width="6.85185185185185" style="25" customWidth="1"/>
    <col min="10764" max="10764" width="7.13888888888889" style="25" customWidth="1"/>
    <col min="10765" max="10765" width="12.8518518518519" style="25" customWidth="1"/>
    <col min="10766" max="10766" width="12.4259259259259" style="25" customWidth="1"/>
    <col min="10767" max="10767" width="11.4259259259259" style="25" customWidth="1"/>
    <col min="10768" max="11008" width="9.13888888888889" style="25"/>
    <col min="11009" max="11009" width="6.71296296296296" style="25" customWidth="1"/>
    <col min="11010" max="11010" width="17.712962962963" style="25" customWidth="1"/>
    <col min="11011" max="11011" width="8.71296296296296" style="25" customWidth="1"/>
    <col min="11012" max="11012" width="6.85185185185185" style="25" customWidth="1"/>
    <col min="11013" max="11014" width="8.42592592592593" style="25" customWidth="1"/>
    <col min="11015" max="11015" width="8.71296296296296" style="25" customWidth="1"/>
    <col min="11016" max="11017" width="7.57407407407407" style="25" customWidth="1"/>
    <col min="11018" max="11018" width="8.42592592592593" style="25" customWidth="1"/>
    <col min="11019" max="11019" width="6.85185185185185" style="25" customWidth="1"/>
    <col min="11020" max="11020" width="7.13888888888889" style="25" customWidth="1"/>
    <col min="11021" max="11021" width="12.8518518518519" style="25" customWidth="1"/>
    <col min="11022" max="11022" width="12.4259259259259" style="25" customWidth="1"/>
    <col min="11023" max="11023" width="11.4259259259259" style="25" customWidth="1"/>
    <col min="11024" max="11264" width="9.13888888888889" style="25"/>
    <col min="11265" max="11265" width="6.71296296296296" style="25" customWidth="1"/>
    <col min="11266" max="11266" width="17.712962962963" style="25" customWidth="1"/>
    <col min="11267" max="11267" width="8.71296296296296" style="25" customWidth="1"/>
    <col min="11268" max="11268" width="6.85185185185185" style="25" customWidth="1"/>
    <col min="11269" max="11270" width="8.42592592592593" style="25" customWidth="1"/>
    <col min="11271" max="11271" width="8.71296296296296" style="25" customWidth="1"/>
    <col min="11272" max="11273" width="7.57407407407407" style="25" customWidth="1"/>
    <col min="11274" max="11274" width="8.42592592592593" style="25" customWidth="1"/>
    <col min="11275" max="11275" width="6.85185185185185" style="25" customWidth="1"/>
    <col min="11276" max="11276" width="7.13888888888889" style="25" customWidth="1"/>
    <col min="11277" max="11277" width="12.8518518518519" style="25" customWidth="1"/>
    <col min="11278" max="11278" width="12.4259259259259" style="25" customWidth="1"/>
    <col min="11279" max="11279" width="11.4259259259259" style="25" customWidth="1"/>
    <col min="11280" max="11520" width="9.13888888888889" style="25"/>
    <col min="11521" max="11521" width="6.71296296296296" style="25" customWidth="1"/>
    <col min="11522" max="11522" width="17.712962962963" style="25" customWidth="1"/>
    <col min="11523" max="11523" width="8.71296296296296" style="25" customWidth="1"/>
    <col min="11524" max="11524" width="6.85185185185185" style="25" customWidth="1"/>
    <col min="11525" max="11526" width="8.42592592592593" style="25" customWidth="1"/>
    <col min="11527" max="11527" width="8.71296296296296" style="25" customWidth="1"/>
    <col min="11528" max="11529" width="7.57407407407407" style="25" customWidth="1"/>
    <col min="11530" max="11530" width="8.42592592592593" style="25" customWidth="1"/>
    <col min="11531" max="11531" width="6.85185185185185" style="25" customWidth="1"/>
    <col min="11532" max="11532" width="7.13888888888889" style="25" customWidth="1"/>
    <col min="11533" max="11533" width="12.8518518518519" style="25" customWidth="1"/>
    <col min="11534" max="11534" width="12.4259259259259" style="25" customWidth="1"/>
    <col min="11535" max="11535" width="11.4259259259259" style="25" customWidth="1"/>
    <col min="11536" max="11776" width="9.13888888888889" style="25"/>
    <col min="11777" max="11777" width="6.71296296296296" style="25" customWidth="1"/>
    <col min="11778" max="11778" width="17.712962962963" style="25" customWidth="1"/>
    <col min="11779" max="11779" width="8.71296296296296" style="25" customWidth="1"/>
    <col min="11780" max="11780" width="6.85185185185185" style="25" customWidth="1"/>
    <col min="11781" max="11782" width="8.42592592592593" style="25" customWidth="1"/>
    <col min="11783" max="11783" width="8.71296296296296" style="25" customWidth="1"/>
    <col min="11784" max="11785" width="7.57407407407407" style="25" customWidth="1"/>
    <col min="11786" max="11786" width="8.42592592592593" style="25" customWidth="1"/>
    <col min="11787" max="11787" width="6.85185185185185" style="25" customWidth="1"/>
    <col min="11788" max="11788" width="7.13888888888889" style="25" customWidth="1"/>
    <col min="11789" max="11789" width="12.8518518518519" style="25" customWidth="1"/>
    <col min="11790" max="11790" width="12.4259259259259" style="25" customWidth="1"/>
    <col min="11791" max="11791" width="11.4259259259259" style="25" customWidth="1"/>
    <col min="11792" max="12032" width="9.13888888888889" style="25"/>
    <col min="12033" max="12033" width="6.71296296296296" style="25" customWidth="1"/>
    <col min="12034" max="12034" width="17.712962962963" style="25" customWidth="1"/>
    <col min="12035" max="12035" width="8.71296296296296" style="25" customWidth="1"/>
    <col min="12036" max="12036" width="6.85185185185185" style="25" customWidth="1"/>
    <col min="12037" max="12038" width="8.42592592592593" style="25" customWidth="1"/>
    <col min="12039" max="12039" width="8.71296296296296" style="25" customWidth="1"/>
    <col min="12040" max="12041" width="7.57407407407407" style="25" customWidth="1"/>
    <col min="12042" max="12042" width="8.42592592592593" style="25" customWidth="1"/>
    <col min="12043" max="12043" width="6.85185185185185" style="25" customWidth="1"/>
    <col min="12044" max="12044" width="7.13888888888889" style="25" customWidth="1"/>
    <col min="12045" max="12045" width="12.8518518518519" style="25" customWidth="1"/>
    <col min="12046" max="12046" width="12.4259259259259" style="25" customWidth="1"/>
    <col min="12047" max="12047" width="11.4259259259259" style="25" customWidth="1"/>
    <col min="12048" max="12288" width="9.13888888888889" style="25"/>
    <col min="12289" max="12289" width="6.71296296296296" style="25" customWidth="1"/>
    <col min="12290" max="12290" width="17.712962962963" style="25" customWidth="1"/>
    <col min="12291" max="12291" width="8.71296296296296" style="25" customWidth="1"/>
    <col min="12292" max="12292" width="6.85185185185185" style="25" customWidth="1"/>
    <col min="12293" max="12294" width="8.42592592592593" style="25" customWidth="1"/>
    <col min="12295" max="12295" width="8.71296296296296" style="25" customWidth="1"/>
    <col min="12296" max="12297" width="7.57407407407407" style="25" customWidth="1"/>
    <col min="12298" max="12298" width="8.42592592592593" style="25" customWidth="1"/>
    <col min="12299" max="12299" width="6.85185185185185" style="25" customWidth="1"/>
    <col min="12300" max="12300" width="7.13888888888889" style="25" customWidth="1"/>
    <col min="12301" max="12301" width="12.8518518518519" style="25" customWidth="1"/>
    <col min="12302" max="12302" width="12.4259259259259" style="25" customWidth="1"/>
    <col min="12303" max="12303" width="11.4259259259259" style="25" customWidth="1"/>
    <col min="12304" max="12544" width="9.13888888888889" style="25"/>
    <col min="12545" max="12545" width="6.71296296296296" style="25" customWidth="1"/>
    <col min="12546" max="12546" width="17.712962962963" style="25" customWidth="1"/>
    <col min="12547" max="12547" width="8.71296296296296" style="25" customWidth="1"/>
    <col min="12548" max="12548" width="6.85185185185185" style="25" customWidth="1"/>
    <col min="12549" max="12550" width="8.42592592592593" style="25" customWidth="1"/>
    <col min="12551" max="12551" width="8.71296296296296" style="25" customWidth="1"/>
    <col min="12552" max="12553" width="7.57407407407407" style="25" customWidth="1"/>
    <col min="12554" max="12554" width="8.42592592592593" style="25" customWidth="1"/>
    <col min="12555" max="12555" width="6.85185185185185" style="25" customWidth="1"/>
    <col min="12556" max="12556" width="7.13888888888889" style="25" customWidth="1"/>
    <col min="12557" max="12557" width="12.8518518518519" style="25" customWidth="1"/>
    <col min="12558" max="12558" width="12.4259259259259" style="25" customWidth="1"/>
    <col min="12559" max="12559" width="11.4259259259259" style="25" customWidth="1"/>
    <col min="12560" max="12800" width="9.13888888888889" style="25"/>
    <col min="12801" max="12801" width="6.71296296296296" style="25" customWidth="1"/>
    <col min="12802" max="12802" width="17.712962962963" style="25" customWidth="1"/>
    <col min="12803" max="12803" width="8.71296296296296" style="25" customWidth="1"/>
    <col min="12804" max="12804" width="6.85185185185185" style="25" customWidth="1"/>
    <col min="12805" max="12806" width="8.42592592592593" style="25" customWidth="1"/>
    <col min="12807" max="12807" width="8.71296296296296" style="25" customWidth="1"/>
    <col min="12808" max="12809" width="7.57407407407407" style="25" customWidth="1"/>
    <col min="12810" max="12810" width="8.42592592592593" style="25" customWidth="1"/>
    <col min="12811" max="12811" width="6.85185185185185" style="25" customWidth="1"/>
    <col min="12812" max="12812" width="7.13888888888889" style="25" customWidth="1"/>
    <col min="12813" max="12813" width="12.8518518518519" style="25" customWidth="1"/>
    <col min="12814" max="12814" width="12.4259259259259" style="25" customWidth="1"/>
    <col min="12815" max="12815" width="11.4259259259259" style="25" customWidth="1"/>
    <col min="12816" max="13056" width="9.13888888888889" style="25"/>
    <col min="13057" max="13057" width="6.71296296296296" style="25" customWidth="1"/>
    <col min="13058" max="13058" width="17.712962962963" style="25" customWidth="1"/>
    <col min="13059" max="13059" width="8.71296296296296" style="25" customWidth="1"/>
    <col min="13060" max="13060" width="6.85185185185185" style="25" customWidth="1"/>
    <col min="13061" max="13062" width="8.42592592592593" style="25" customWidth="1"/>
    <col min="13063" max="13063" width="8.71296296296296" style="25" customWidth="1"/>
    <col min="13064" max="13065" width="7.57407407407407" style="25" customWidth="1"/>
    <col min="13066" max="13066" width="8.42592592592593" style="25" customWidth="1"/>
    <col min="13067" max="13067" width="6.85185185185185" style="25" customWidth="1"/>
    <col min="13068" max="13068" width="7.13888888888889" style="25" customWidth="1"/>
    <col min="13069" max="13069" width="12.8518518518519" style="25" customWidth="1"/>
    <col min="13070" max="13070" width="12.4259259259259" style="25" customWidth="1"/>
    <col min="13071" max="13071" width="11.4259259259259" style="25" customWidth="1"/>
    <col min="13072" max="13312" width="9.13888888888889" style="25"/>
    <col min="13313" max="13313" width="6.71296296296296" style="25" customWidth="1"/>
    <col min="13314" max="13314" width="17.712962962963" style="25" customWidth="1"/>
    <col min="13315" max="13315" width="8.71296296296296" style="25" customWidth="1"/>
    <col min="13316" max="13316" width="6.85185185185185" style="25" customWidth="1"/>
    <col min="13317" max="13318" width="8.42592592592593" style="25" customWidth="1"/>
    <col min="13319" max="13319" width="8.71296296296296" style="25" customWidth="1"/>
    <col min="13320" max="13321" width="7.57407407407407" style="25" customWidth="1"/>
    <col min="13322" max="13322" width="8.42592592592593" style="25" customWidth="1"/>
    <col min="13323" max="13323" width="6.85185185185185" style="25" customWidth="1"/>
    <col min="13324" max="13324" width="7.13888888888889" style="25" customWidth="1"/>
    <col min="13325" max="13325" width="12.8518518518519" style="25" customWidth="1"/>
    <col min="13326" max="13326" width="12.4259259259259" style="25" customWidth="1"/>
    <col min="13327" max="13327" width="11.4259259259259" style="25" customWidth="1"/>
    <col min="13328" max="13568" width="9.13888888888889" style="25"/>
    <col min="13569" max="13569" width="6.71296296296296" style="25" customWidth="1"/>
    <col min="13570" max="13570" width="17.712962962963" style="25" customWidth="1"/>
    <col min="13571" max="13571" width="8.71296296296296" style="25" customWidth="1"/>
    <col min="13572" max="13572" width="6.85185185185185" style="25" customWidth="1"/>
    <col min="13573" max="13574" width="8.42592592592593" style="25" customWidth="1"/>
    <col min="13575" max="13575" width="8.71296296296296" style="25" customWidth="1"/>
    <col min="13576" max="13577" width="7.57407407407407" style="25" customWidth="1"/>
    <col min="13578" max="13578" width="8.42592592592593" style="25" customWidth="1"/>
    <col min="13579" max="13579" width="6.85185185185185" style="25" customWidth="1"/>
    <col min="13580" max="13580" width="7.13888888888889" style="25" customWidth="1"/>
    <col min="13581" max="13581" width="12.8518518518519" style="25" customWidth="1"/>
    <col min="13582" max="13582" width="12.4259259259259" style="25" customWidth="1"/>
    <col min="13583" max="13583" width="11.4259259259259" style="25" customWidth="1"/>
    <col min="13584" max="13824" width="9.13888888888889" style="25"/>
    <col min="13825" max="13825" width="6.71296296296296" style="25" customWidth="1"/>
    <col min="13826" max="13826" width="17.712962962963" style="25" customWidth="1"/>
    <col min="13827" max="13827" width="8.71296296296296" style="25" customWidth="1"/>
    <col min="13828" max="13828" width="6.85185185185185" style="25" customWidth="1"/>
    <col min="13829" max="13830" width="8.42592592592593" style="25" customWidth="1"/>
    <col min="13831" max="13831" width="8.71296296296296" style="25" customWidth="1"/>
    <col min="13832" max="13833" width="7.57407407407407" style="25" customWidth="1"/>
    <col min="13834" max="13834" width="8.42592592592593" style="25" customWidth="1"/>
    <col min="13835" max="13835" width="6.85185185185185" style="25" customWidth="1"/>
    <col min="13836" max="13836" width="7.13888888888889" style="25" customWidth="1"/>
    <col min="13837" max="13837" width="12.8518518518519" style="25" customWidth="1"/>
    <col min="13838" max="13838" width="12.4259259259259" style="25" customWidth="1"/>
    <col min="13839" max="13839" width="11.4259259259259" style="25" customWidth="1"/>
    <col min="13840" max="14080" width="9.13888888888889" style="25"/>
    <col min="14081" max="14081" width="6.71296296296296" style="25" customWidth="1"/>
    <col min="14082" max="14082" width="17.712962962963" style="25" customWidth="1"/>
    <col min="14083" max="14083" width="8.71296296296296" style="25" customWidth="1"/>
    <col min="14084" max="14084" width="6.85185185185185" style="25" customWidth="1"/>
    <col min="14085" max="14086" width="8.42592592592593" style="25" customWidth="1"/>
    <col min="14087" max="14087" width="8.71296296296296" style="25" customWidth="1"/>
    <col min="14088" max="14089" width="7.57407407407407" style="25" customWidth="1"/>
    <col min="14090" max="14090" width="8.42592592592593" style="25" customWidth="1"/>
    <col min="14091" max="14091" width="6.85185185185185" style="25" customWidth="1"/>
    <col min="14092" max="14092" width="7.13888888888889" style="25" customWidth="1"/>
    <col min="14093" max="14093" width="12.8518518518519" style="25" customWidth="1"/>
    <col min="14094" max="14094" width="12.4259259259259" style="25" customWidth="1"/>
    <col min="14095" max="14095" width="11.4259259259259" style="25" customWidth="1"/>
    <col min="14096" max="14336" width="9.13888888888889" style="25"/>
    <col min="14337" max="14337" width="6.71296296296296" style="25" customWidth="1"/>
    <col min="14338" max="14338" width="17.712962962963" style="25" customWidth="1"/>
    <col min="14339" max="14339" width="8.71296296296296" style="25" customWidth="1"/>
    <col min="14340" max="14340" width="6.85185185185185" style="25" customWidth="1"/>
    <col min="14341" max="14342" width="8.42592592592593" style="25" customWidth="1"/>
    <col min="14343" max="14343" width="8.71296296296296" style="25" customWidth="1"/>
    <col min="14344" max="14345" width="7.57407407407407" style="25" customWidth="1"/>
    <col min="14346" max="14346" width="8.42592592592593" style="25" customWidth="1"/>
    <col min="14347" max="14347" width="6.85185185185185" style="25" customWidth="1"/>
    <col min="14348" max="14348" width="7.13888888888889" style="25" customWidth="1"/>
    <col min="14349" max="14349" width="12.8518518518519" style="25" customWidth="1"/>
    <col min="14350" max="14350" width="12.4259259259259" style="25" customWidth="1"/>
    <col min="14351" max="14351" width="11.4259259259259" style="25" customWidth="1"/>
    <col min="14352" max="14592" width="9.13888888888889" style="25"/>
    <col min="14593" max="14593" width="6.71296296296296" style="25" customWidth="1"/>
    <col min="14594" max="14594" width="17.712962962963" style="25" customWidth="1"/>
    <col min="14595" max="14595" width="8.71296296296296" style="25" customWidth="1"/>
    <col min="14596" max="14596" width="6.85185185185185" style="25" customWidth="1"/>
    <col min="14597" max="14598" width="8.42592592592593" style="25" customWidth="1"/>
    <col min="14599" max="14599" width="8.71296296296296" style="25" customWidth="1"/>
    <col min="14600" max="14601" width="7.57407407407407" style="25" customWidth="1"/>
    <col min="14602" max="14602" width="8.42592592592593" style="25" customWidth="1"/>
    <col min="14603" max="14603" width="6.85185185185185" style="25" customWidth="1"/>
    <col min="14604" max="14604" width="7.13888888888889" style="25" customWidth="1"/>
    <col min="14605" max="14605" width="12.8518518518519" style="25" customWidth="1"/>
    <col min="14606" max="14606" width="12.4259259259259" style="25" customWidth="1"/>
    <col min="14607" max="14607" width="11.4259259259259" style="25" customWidth="1"/>
    <col min="14608" max="14848" width="9.13888888888889" style="25"/>
    <col min="14849" max="14849" width="6.71296296296296" style="25" customWidth="1"/>
    <col min="14850" max="14850" width="17.712962962963" style="25" customWidth="1"/>
    <col min="14851" max="14851" width="8.71296296296296" style="25" customWidth="1"/>
    <col min="14852" max="14852" width="6.85185185185185" style="25" customWidth="1"/>
    <col min="14853" max="14854" width="8.42592592592593" style="25" customWidth="1"/>
    <col min="14855" max="14855" width="8.71296296296296" style="25" customWidth="1"/>
    <col min="14856" max="14857" width="7.57407407407407" style="25" customWidth="1"/>
    <col min="14858" max="14858" width="8.42592592592593" style="25" customWidth="1"/>
    <col min="14859" max="14859" width="6.85185185185185" style="25" customWidth="1"/>
    <col min="14860" max="14860" width="7.13888888888889" style="25" customWidth="1"/>
    <col min="14861" max="14861" width="12.8518518518519" style="25" customWidth="1"/>
    <col min="14862" max="14862" width="12.4259259259259" style="25" customWidth="1"/>
    <col min="14863" max="14863" width="11.4259259259259" style="25" customWidth="1"/>
    <col min="14864" max="15104" width="9.13888888888889" style="25"/>
    <col min="15105" max="15105" width="6.71296296296296" style="25" customWidth="1"/>
    <col min="15106" max="15106" width="17.712962962963" style="25" customWidth="1"/>
    <col min="15107" max="15107" width="8.71296296296296" style="25" customWidth="1"/>
    <col min="15108" max="15108" width="6.85185185185185" style="25" customWidth="1"/>
    <col min="15109" max="15110" width="8.42592592592593" style="25" customWidth="1"/>
    <col min="15111" max="15111" width="8.71296296296296" style="25" customWidth="1"/>
    <col min="15112" max="15113" width="7.57407407407407" style="25" customWidth="1"/>
    <col min="15114" max="15114" width="8.42592592592593" style="25" customWidth="1"/>
    <col min="15115" max="15115" width="6.85185185185185" style="25" customWidth="1"/>
    <col min="15116" max="15116" width="7.13888888888889" style="25" customWidth="1"/>
    <col min="15117" max="15117" width="12.8518518518519" style="25" customWidth="1"/>
    <col min="15118" max="15118" width="12.4259259259259" style="25" customWidth="1"/>
    <col min="15119" max="15119" width="11.4259259259259" style="25" customWidth="1"/>
    <col min="15120" max="15360" width="9.13888888888889" style="25"/>
    <col min="15361" max="15361" width="6.71296296296296" style="25" customWidth="1"/>
    <col min="15362" max="15362" width="17.712962962963" style="25" customWidth="1"/>
    <col min="15363" max="15363" width="8.71296296296296" style="25" customWidth="1"/>
    <col min="15364" max="15364" width="6.85185185185185" style="25" customWidth="1"/>
    <col min="15365" max="15366" width="8.42592592592593" style="25" customWidth="1"/>
    <col min="15367" max="15367" width="8.71296296296296" style="25" customWidth="1"/>
    <col min="15368" max="15369" width="7.57407407407407" style="25" customWidth="1"/>
    <col min="15370" max="15370" width="8.42592592592593" style="25" customWidth="1"/>
    <col min="15371" max="15371" width="6.85185185185185" style="25" customWidth="1"/>
    <col min="15372" max="15372" width="7.13888888888889" style="25" customWidth="1"/>
    <col min="15373" max="15373" width="12.8518518518519" style="25" customWidth="1"/>
    <col min="15374" max="15374" width="12.4259259259259" style="25" customWidth="1"/>
    <col min="15375" max="15375" width="11.4259259259259" style="25" customWidth="1"/>
    <col min="15376" max="15616" width="9.13888888888889" style="25"/>
    <col min="15617" max="15617" width="6.71296296296296" style="25" customWidth="1"/>
    <col min="15618" max="15618" width="17.712962962963" style="25" customWidth="1"/>
    <col min="15619" max="15619" width="8.71296296296296" style="25" customWidth="1"/>
    <col min="15620" max="15620" width="6.85185185185185" style="25" customWidth="1"/>
    <col min="15621" max="15622" width="8.42592592592593" style="25" customWidth="1"/>
    <col min="15623" max="15623" width="8.71296296296296" style="25" customWidth="1"/>
    <col min="15624" max="15625" width="7.57407407407407" style="25" customWidth="1"/>
    <col min="15626" max="15626" width="8.42592592592593" style="25" customWidth="1"/>
    <col min="15627" max="15627" width="6.85185185185185" style="25" customWidth="1"/>
    <col min="15628" max="15628" width="7.13888888888889" style="25" customWidth="1"/>
    <col min="15629" max="15629" width="12.8518518518519" style="25" customWidth="1"/>
    <col min="15630" max="15630" width="12.4259259259259" style="25" customWidth="1"/>
    <col min="15631" max="15631" width="11.4259259259259" style="25" customWidth="1"/>
    <col min="15632" max="15872" width="9.13888888888889" style="25"/>
    <col min="15873" max="15873" width="6.71296296296296" style="25" customWidth="1"/>
    <col min="15874" max="15874" width="17.712962962963" style="25" customWidth="1"/>
    <col min="15875" max="15875" width="8.71296296296296" style="25" customWidth="1"/>
    <col min="15876" max="15876" width="6.85185185185185" style="25" customWidth="1"/>
    <col min="15877" max="15878" width="8.42592592592593" style="25" customWidth="1"/>
    <col min="15879" max="15879" width="8.71296296296296" style="25" customWidth="1"/>
    <col min="15880" max="15881" width="7.57407407407407" style="25" customWidth="1"/>
    <col min="15882" max="15882" width="8.42592592592593" style="25" customWidth="1"/>
    <col min="15883" max="15883" width="6.85185185185185" style="25" customWidth="1"/>
    <col min="15884" max="15884" width="7.13888888888889" style="25" customWidth="1"/>
    <col min="15885" max="15885" width="12.8518518518519" style="25" customWidth="1"/>
    <col min="15886" max="15886" width="12.4259259259259" style="25" customWidth="1"/>
    <col min="15887" max="15887" width="11.4259259259259" style="25" customWidth="1"/>
    <col min="15888" max="16128" width="9.13888888888889" style="25"/>
    <col min="16129" max="16129" width="6.71296296296296" style="25" customWidth="1"/>
    <col min="16130" max="16130" width="17.712962962963" style="25" customWidth="1"/>
    <col min="16131" max="16131" width="8.71296296296296" style="25" customWidth="1"/>
    <col min="16132" max="16132" width="6.85185185185185" style="25" customWidth="1"/>
    <col min="16133" max="16134" width="8.42592592592593" style="25" customWidth="1"/>
    <col min="16135" max="16135" width="8.71296296296296" style="25" customWidth="1"/>
    <col min="16136" max="16137" width="7.57407407407407" style="25" customWidth="1"/>
    <col min="16138" max="16138" width="8.42592592592593" style="25" customWidth="1"/>
    <col min="16139" max="16139" width="6.85185185185185" style="25" customWidth="1"/>
    <col min="16140" max="16140" width="7.13888888888889" style="25" customWidth="1"/>
    <col min="16141" max="16141" width="12.8518518518519" style="25" customWidth="1"/>
    <col min="16142" max="16142" width="12.4259259259259" style="25" customWidth="1"/>
    <col min="16143" max="16143" width="11.4259259259259" style="25" customWidth="1"/>
    <col min="16144" max="16384" width="9.13888888888889" style="25"/>
  </cols>
  <sheetData>
    <row r="1" s="23" customFormat="1" ht="27.6" customHeight="1" spans="1:15">
      <c r="A1" s="26" t="s">
        <v>101</v>
      </c>
      <c r="B1" s="26" t="s">
        <v>102</v>
      </c>
      <c r="C1" s="26" t="s">
        <v>103</v>
      </c>
      <c r="D1" s="27" t="s">
        <v>104</v>
      </c>
      <c r="E1" s="27"/>
      <c r="F1" s="28" t="s">
        <v>105</v>
      </c>
      <c r="G1" s="28" t="s">
        <v>106</v>
      </c>
      <c r="H1" s="28" t="s">
        <v>107</v>
      </c>
      <c r="I1" s="47" t="s">
        <v>108</v>
      </c>
      <c r="J1" s="47"/>
      <c r="K1" s="48"/>
      <c r="L1" s="48"/>
      <c r="M1" s="48"/>
      <c r="N1" s="48"/>
      <c r="O1" s="48"/>
    </row>
    <row r="2" s="23" customFormat="1" ht="19" customHeight="1" spans="1:15">
      <c r="A2" s="29"/>
      <c r="B2" s="29"/>
      <c r="C2" s="29"/>
      <c r="D2" s="27" t="s">
        <v>16</v>
      </c>
      <c r="E2" s="27" t="s">
        <v>17</v>
      </c>
      <c r="F2" s="30"/>
      <c r="G2" s="30"/>
      <c r="H2" s="30"/>
      <c r="I2" s="47" t="s">
        <v>16</v>
      </c>
      <c r="J2" s="47" t="s">
        <v>17</v>
      </c>
      <c r="K2" s="48"/>
      <c r="L2" s="48"/>
      <c r="M2" s="48"/>
      <c r="N2" s="48"/>
      <c r="O2" s="48"/>
    </row>
    <row r="3" spans="1:15">
      <c r="A3" s="31">
        <v>1</v>
      </c>
      <c r="B3" s="32" t="s">
        <v>47</v>
      </c>
      <c r="C3" s="33">
        <v>71150</v>
      </c>
      <c r="D3" s="34">
        <v>66</v>
      </c>
      <c r="E3" s="34">
        <v>184</v>
      </c>
      <c r="F3" s="35">
        <v>68538</v>
      </c>
      <c r="G3" s="35">
        <v>40870</v>
      </c>
      <c r="H3" s="35">
        <f>G3+F3</f>
        <v>109408</v>
      </c>
      <c r="I3" s="49">
        <f>F3/C3</f>
        <v>0.96328882642305</v>
      </c>
      <c r="J3" s="49">
        <f>G3/C3</f>
        <v>0.574420238931834</v>
      </c>
      <c r="K3" s="50"/>
      <c r="L3" s="50"/>
      <c r="M3" s="51"/>
      <c r="N3" s="51"/>
      <c r="O3" s="51"/>
    </row>
    <row r="4" spans="1:15">
      <c r="A4" s="31">
        <v>2</v>
      </c>
      <c r="B4" s="32" t="s">
        <v>54</v>
      </c>
      <c r="C4" s="35">
        <v>66396</v>
      </c>
      <c r="D4" s="34">
        <v>415</v>
      </c>
      <c r="E4" s="34">
        <v>11</v>
      </c>
      <c r="F4" s="35">
        <v>58230</v>
      </c>
      <c r="G4" s="35">
        <v>32121</v>
      </c>
      <c r="H4" s="35">
        <f t="shared" ref="H4:H19" si="0">G4+F4</f>
        <v>90351</v>
      </c>
      <c r="I4" s="49">
        <f t="shared" ref="I4:I19" si="1">F4/C4</f>
        <v>0.87701066329297</v>
      </c>
      <c r="J4" s="49">
        <f t="shared" ref="J4:J19" si="2">G4/C4</f>
        <v>0.483779143321887</v>
      </c>
      <c r="K4" s="50"/>
      <c r="L4" s="50"/>
      <c r="M4" s="51"/>
      <c r="N4" s="51"/>
      <c r="O4" s="51"/>
    </row>
    <row r="5" ht="45" customHeight="1" spans="1:15">
      <c r="A5" s="31">
        <v>3</v>
      </c>
      <c r="B5" s="32" t="s">
        <v>52</v>
      </c>
      <c r="C5" s="35">
        <v>76129</v>
      </c>
      <c r="D5" s="34">
        <v>138</v>
      </c>
      <c r="E5" s="34">
        <v>595</v>
      </c>
      <c r="F5" s="35">
        <v>70297</v>
      </c>
      <c r="G5" s="35">
        <v>42080</v>
      </c>
      <c r="H5" s="35">
        <f t="shared" si="0"/>
        <v>112377</v>
      </c>
      <c r="I5" s="49">
        <f t="shared" si="1"/>
        <v>0.923393187878469</v>
      </c>
      <c r="J5" s="49">
        <f t="shared" si="2"/>
        <v>0.55274599692627</v>
      </c>
      <c r="K5" s="50"/>
      <c r="L5" s="50"/>
      <c r="M5" s="51"/>
      <c r="N5" s="51"/>
      <c r="O5" s="51"/>
    </row>
    <row r="6" spans="1:15">
      <c r="A6" s="31">
        <v>4</v>
      </c>
      <c r="B6" s="32" t="s">
        <v>53</v>
      </c>
      <c r="C6" s="35">
        <v>44443</v>
      </c>
      <c r="D6" s="34">
        <v>40</v>
      </c>
      <c r="E6" s="34">
        <v>532</v>
      </c>
      <c r="F6" s="35">
        <v>39134</v>
      </c>
      <c r="G6" s="35">
        <v>26817</v>
      </c>
      <c r="H6" s="35">
        <f t="shared" si="0"/>
        <v>65951</v>
      </c>
      <c r="I6" s="49">
        <f t="shared" si="1"/>
        <v>0.880543617667574</v>
      </c>
      <c r="J6" s="49">
        <f t="shared" si="2"/>
        <v>0.603402110568593</v>
      </c>
      <c r="K6" s="50"/>
      <c r="L6" s="50"/>
      <c r="M6" s="51"/>
      <c r="N6" s="51"/>
      <c r="O6" s="51"/>
    </row>
    <row r="7" ht="19" customHeight="1" spans="1:15">
      <c r="A7" s="31">
        <v>5</v>
      </c>
      <c r="B7" s="32" t="s">
        <v>55</v>
      </c>
      <c r="C7" s="35">
        <v>48893</v>
      </c>
      <c r="D7" s="34">
        <v>179</v>
      </c>
      <c r="E7" s="34">
        <v>459</v>
      </c>
      <c r="F7" s="35">
        <v>41356</v>
      </c>
      <c r="G7" s="35">
        <v>21073</v>
      </c>
      <c r="H7" s="35">
        <f t="shared" si="0"/>
        <v>62429</v>
      </c>
      <c r="I7" s="49">
        <f t="shared" si="1"/>
        <v>0.845847053770478</v>
      </c>
      <c r="J7" s="49">
        <f t="shared" si="2"/>
        <v>0.43100239298059</v>
      </c>
      <c r="K7" s="50"/>
      <c r="L7" s="50"/>
      <c r="M7" s="51"/>
      <c r="N7" s="51"/>
      <c r="O7" s="51"/>
    </row>
    <row r="8" spans="1:15">
      <c r="A8" s="31">
        <v>6</v>
      </c>
      <c r="B8" s="32" t="s">
        <v>49</v>
      </c>
      <c r="C8" s="35">
        <v>75360</v>
      </c>
      <c r="D8" s="34">
        <v>0</v>
      </c>
      <c r="E8" s="34">
        <v>1</v>
      </c>
      <c r="F8" s="35">
        <v>72269</v>
      </c>
      <c r="G8" s="35">
        <v>42170</v>
      </c>
      <c r="H8" s="35">
        <f t="shared" si="0"/>
        <v>114439</v>
      </c>
      <c r="I8" s="49">
        <f t="shared" si="1"/>
        <v>0.958983545647558</v>
      </c>
      <c r="J8" s="49">
        <f t="shared" si="2"/>
        <v>0.55958067940552</v>
      </c>
      <c r="K8" s="50"/>
      <c r="L8" s="50"/>
      <c r="M8" s="51"/>
      <c r="N8" s="51"/>
      <c r="O8" s="51"/>
    </row>
    <row r="9" spans="1:15">
      <c r="A9" s="31">
        <v>7</v>
      </c>
      <c r="B9" s="32" t="s">
        <v>48</v>
      </c>
      <c r="C9" s="35">
        <v>52841</v>
      </c>
      <c r="D9" s="34">
        <v>0</v>
      </c>
      <c r="E9" s="34">
        <v>0</v>
      </c>
      <c r="F9" s="35">
        <v>50880</v>
      </c>
      <c r="G9" s="35">
        <v>23978</v>
      </c>
      <c r="H9" s="35">
        <f t="shared" si="0"/>
        <v>74858</v>
      </c>
      <c r="I9" s="49">
        <f t="shared" si="1"/>
        <v>0.962888665997994</v>
      </c>
      <c r="J9" s="49">
        <f t="shared" si="2"/>
        <v>0.453776423610454</v>
      </c>
      <c r="K9" s="50"/>
      <c r="L9" s="50"/>
      <c r="M9" s="51"/>
      <c r="N9" s="51"/>
      <c r="O9" s="51"/>
    </row>
    <row r="10" spans="1:15">
      <c r="A10" s="31">
        <v>8</v>
      </c>
      <c r="B10" s="32" t="s">
        <v>41</v>
      </c>
      <c r="C10" s="35">
        <v>45218</v>
      </c>
      <c r="D10" s="34">
        <v>14</v>
      </c>
      <c r="E10" s="34">
        <v>60</v>
      </c>
      <c r="F10" s="35">
        <v>39830</v>
      </c>
      <c r="G10" s="35">
        <v>22237</v>
      </c>
      <c r="H10" s="35">
        <f t="shared" si="0"/>
        <v>62067</v>
      </c>
      <c r="I10" s="49">
        <f t="shared" si="1"/>
        <v>0.880843911716573</v>
      </c>
      <c r="J10" s="49">
        <f t="shared" si="2"/>
        <v>0.491773187668628</v>
      </c>
      <c r="K10" s="50"/>
      <c r="L10" s="50"/>
      <c r="M10" s="51"/>
      <c r="N10" s="51"/>
      <c r="O10" s="51"/>
    </row>
    <row r="11" spans="1:15">
      <c r="A11" s="31">
        <v>9</v>
      </c>
      <c r="B11" s="32" t="s">
        <v>50</v>
      </c>
      <c r="C11" s="35">
        <v>42619</v>
      </c>
      <c r="D11" s="34">
        <v>15</v>
      </c>
      <c r="E11" s="34">
        <v>0</v>
      </c>
      <c r="F11" s="35">
        <v>40739</v>
      </c>
      <c r="G11" s="35">
        <v>24680</v>
      </c>
      <c r="H11" s="35">
        <f t="shared" si="0"/>
        <v>65419</v>
      </c>
      <c r="I11" s="49">
        <f t="shared" si="1"/>
        <v>0.955888218869518</v>
      </c>
      <c r="J11" s="49">
        <f t="shared" si="2"/>
        <v>0.579084445904409</v>
      </c>
      <c r="K11" s="50"/>
      <c r="L11" s="50"/>
      <c r="M11" s="51"/>
      <c r="N11" s="51"/>
      <c r="O11" s="51"/>
    </row>
    <row r="12" spans="1:15">
      <c r="A12" s="31">
        <v>10</v>
      </c>
      <c r="B12" s="32" t="s">
        <v>56</v>
      </c>
      <c r="C12" s="35">
        <v>35586</v>
      </c>
      <c r="D12" s="34">
        <v>24</v>
      </c>
      <c r="E12" s="34">
        <v>97</v>
      </c>
      <c r="F12" s="35">
        <v>26643</v>
      </c>
      <c r="G12" s="35">
        <v>15843</v>
      </c>
      <c r="H12" s="35">
        <f t="shared" si="0"/>
        <v>42486</v>
      </c>
      <c r="I12" s="49">
        <f t="shared" si="1"/>
        <v>0.748693306356432</v>
      </c>
      <c r="J12" s="49">
        <f t="shared" si="2"/>
        <v>0.445203169785871</v>
      </c>
      <c r="K12" s="50"/>
      <c r="L12" s="50"/>
      <c r="M12" s="51"/>
      <c r="N12" s="51"/>
      <c r="O12" s="51"/>
    </row>
    <row r="13" spans="1:15">
      <c r="A13" s="31">
        <v>11</v>
      </c>
      <c r="B13" s="32" t="s">
        <v>109</v>
      </c>
      <c r="C13" s="35">
        <v>26024</v>
      </c>
      <c r="D13" s="34">
        <v>0</v>
      </c>
      <c r="E13" s="34">
        <v>0</v>
      </c>
      <c r="F13" s="35">
        <v>25140</v>
      </c>
      <c r="G13" s="35">
        <v>19296</v>
      </c>
      <c r="H13" s="35">
        <f t="shared" si="0"/>
        <v>44436</v>
      </c>
      <c r="I13" s="49">
        <f t="shared" si="1"/>
        <v>0.966031355671688</v>
      </c>
      <c r="J13" s="49">
        <f t="shared" si="2"/>
        <v>0.741469412849677</v>
      </c>
      <c r="K13" s="50"/>
      <c r="L13" s="50"/>
      <c r="M13" s="51"/>
      <c r="N13" s="51"/>
      <c r="O13" s="51"/>
    </row>
    <row r="14" spans="1:15">
      <c r="A14" s="31">
        <v>12</v>
      </c>
      <c r="B14" s="32" t="s">
        <v>51</v>
      </c>
      <c r="C14" s="35">
        <v>49289</v>
      </c>
      <c r="D14" s="34">
        <v>40</v>
      </c>
      <c r="E14" s="34">
        <v>561</v>
      </c>
      <c r="F14" s="35">
        <v>45570</v>
      </c>
      <c r="G14" s="35">
        <v>23811</v>
      </c>
      <c r="H14" s="35">
        <f t="shared" si="0"/>
        <v>69381</v>
      </c>
      <c r="I14" s="49">
        <f t="shared" si="1"/>
        <v>0.924547059181562</v>
      </c>
      <c r="J14" s="49">
        <f t="shared" si="2"/>
        <v>0.483089533161557</v>
      </c>
      <c r="K14" s="50"/>
      <c r="L14" s="50"/>
      <c r="M14" s="51"/>
      <c r="N14" s="51"/>
      <c r="O14" s="51"/>
    </row>
    <row r="15" spans="1:15">
      <c r="A15" s="31">
        <v>13</v>
      </c>
      <c r="B15" s="32" t="s">
        <v>43</v>
      </c>
      <c r="C15" s="35">
        <v>40995</v>
      </c>
      <c r="D15" s="34">
        <v>0</v>
      </c>
      <c r="E15" s="34">
        <v>0</v>
      </c>
      <c r="F15" s="35">
        <v>40983</v>
      </c>
      <c r="G15" s="35">
        <v>25215</v>
      </c>
      <c r="H15" s="35">
        <f t="shared" si="0"/>
        <v>66198</v>
      </c>
      <c r="I15" s="49">
        <f t="shared" si="1"/>
        <v>0.999707281375778</v>
      </c>
      <c r="J15" s="49">
        <f t="shared" si="2"/>
        <v>0.615075009147457</v>
      </c>
      <c r="K15" s="50"/>
      <c r="L15" s="50"/>
      <c r="M15" s="51"/>
      <c r="N15" s="51"/>
      <c r="O15" s="51"/>
    </row>
    <row r="16" spans="1:15">
      <c r="A16" s="31">
        <v>14</v>
      </c>
      <c r="B16" s="32" t="s">
        <v>40</v>
      </c>
      <c r="C16" s="35">
        <v>175436</v>
      </c>
      <c r="D16" s="34">
        <v>0</v>
      </c>
      <c r="E16" s="34">
        <v>9</v>
      </c>
      <c r="F16" s="35">
        <v>165091</v>
      </c>
      <c r="G16" s="35">
        <v>142557</v>
      </c>
      <c r="H16" s="35">
        <f t="shared" si="0"/>
        <v>307648</v>
      </c>
      <c r="I16" s="49">
        <f t="shared" si="1"/>
        <v>0.941032627282884</v>
      </c>
      <c r="J16" s="49">
        <f t="shared" si="2"/>
        <v>0.812586926286509</v>
      </c>
      <c r="K16" s="50"/>
      <c r="L16" s="50"/>
      <c r="M16" s="51"/>
      <c r="N16" s="51"/>
      <c r="O16" s="51"/>
    </row>
    <row r="17" spans="1:15">
      <c r="A17" s="31">
        <v>15</v>
      </c>
      <c r="B17" s="32" t="s">
        <v>44</v>
      </c>
      <c r="C17" s="35">
        <v>45599</v>
      </c>
      <c r="D17" s="34">
        <v>1</v>
      </c>
      <c r="E17" s="34">
        <v>0</v>
      </c>
      <c r="F17" s="35">
        <v>44960</v>
      </c>
      <c r="G17" s="35">
        <v>32644</v>
      </c>
      <c r="H17" s="35">
        <f t="shared" si="0"/>
        <v>77604</v>
      </c>
      <c r="I17" s="49">
        <f t="shared" si="1"/>
        <v>0.98598653479243</v>
      </c>
      <c r="J17" s="49">
        <f t="shared" si="2"/>
        <v>0.715892892387991</v>
      </c>
      <c r="K17" s="50"/>
      <c r="L17" s="50"/>
      <c r="M17" s="51"/>
      <c r="N17" s="51"/>
      <c r="O17" s="51"/>
    </row>
    <row r="18" customHeight="1" spans="1:15">
      <c r="A18" s="31">
        <v>16</v>
      </c>
      <c r="B18" s="32" t="s">
        <v>42</v>
      </c>
      <c r="C18" s="35">
        <v>30658</v>
      </c>
      <c r="D18" s="34">
        <v>32</v>
      </c>
      <c r="E18" s="34">
        <v>0</v>
      </c>
      <c r="F18" s="35">
        <v>30990</v>
      </c>
      <c r="G18" s="35">
        <v>20993</v>
      </c>
      <c r="H18" s="35">
        <f t="shared" si="0"/>
        <v>51983</v>
      </c>
      <c r="I18" s="49">
        <f t="shared" si="1"/>
        <v>1.01082914736773</v>
      </c>
      <c r="J18" s="49">
        <f t="shared" si="2"/>
        <v>0.684747863526649</v>
      </c>
      <c r="K18" s="50"/>
      <c r="L18" s="50"/>
      <c r="M18" s="51"/>
      <c r="N18" s="51"/>
      <c r="O18" s="51"/>
    </row>
    <row r="19" spans="1:15">
      <c r="A19" s="31">
        <v>17</v>
      </c>
      <c r="B19" s="32" t="s">
        <v>45</v>
      </c>
      <c r="C19" s="35">
        <v>26406</v>
      </c>
      <c r="D19" s="34">
        <v>96</v>
      </c>
      <c r="E19" s="34">
        <v>445</v>
      </c>
      <c r="F19" s="35">
        <v>25996</v>
      </c>
      <c r="G19" s="35">
        <v>15302</v>
      </c>
      <c r="H19" s="35">
        <f t="shared" si="0"/>
        <v>41298</v>
      </c>
      <c r="I19" s="49">
        <f t="shared" si="1"/>
        <v>0.984473225782019</v>
      </c>
      <c r="J19" s="49">
        <f t="shared" si="2"/>
        <v>0.579489509959858</v>
      </c>
      <c r="K19" s="50"/>
      <c r="L19" s="50"/>
      <c r="M19" s="51"/>
      <c r="N19" s="51"/>
      <c r="O19" s="51"/>
    </row>
    <row r="20" ht="15.3" customHeight="1" spans="1:15">
      <c r="A20" s="36"/>
      <c r="B20" s="36" t="s">
        <v>69</v>
      </c>
      <c r="C20" s="37">
        <v>953042</v>
      </c>
      <c r="D20" s="37">
        <v>1060</v>
      </c>
      <c r="E20" s="37">
        <v>2954</v>
      </c>
      <c r="F20" s="37">
        <v>906298</v>
      </c>
      <c r="G20" s="37">
        <v>587207</v>
      </c>
      <c r="H20" s="37">
        <v>1493505</v>
      </c>
      <c r="I20" s="52">
        <f>F20/C20</f>
        <v>0.950952843631236</v>
      </c>
      <c r="J20" s="52">
        <f>G20/C20</f>
        <v>0.616139687442946</v>
      </c>
      <c r="K20" s="53"/>
      <c r="L20" s="53"/>
      <c r="M20" s="54"/>
      <c r="N20" s="54"/>
      <c r="O20" s="54"/>
    </row>
    <row r="24" spans="1:1">
      <c r="A24" s="38" t="s">
        <v>110</v>
      </c>
    </row>
    <row r="26" ht="27.6" spans="1:16">
      <c r="A26" s="39" t="s">
        <v>88</v>
      </c>
      <c r="B26" s="39" t="s">
        <v>111</v>
      </c>
      <c r="C26" s="39" t="s">
        <v>112</v>
      </c>
      <c r="D26" s="40" t="s">
        <v>104</v>
      </c>
      <c r="E26" s="40"/>
      <c r="F26" s="39" t="s">
        <v>113</v>
      </c>
      <c r="G26" s="39"/>
      <c r="H26" s="39"/>
      <c r="I26" s="55" t="s">
        <v>108</v>
      </c>
      <c r="J26" s="55"/>
      <c r="K26" s="56"/>
      <c r="L26" s="56"/>
      <c r="M26" s="56"/>
      <c r="N26" s="56"/>
      <c r="O26" s="56"/>
      <c r="P26" s="56"/>
    </row>
    <row r="27" ht="27.6" spans="1:16">
      <c r="A27" s="39"/>
      <c r="B27" s="39"/>
      <c r="C27" s="39"/>
      <c r="D27" s="40" t="s">
        <v>16</v>
      </c>
      <c r="E27" s="40" t="s">
        <v>17</v>
      </c>
      <c r="F27" s="39" t="s">
        <v>114</v>
      </c>
      <c r="G27" s="39" t="s">
        <v>115</v>
      </c>
      <c r="H27" s="39" t="s">
        <v>107</v>
      </c>
      <c r="I27" s="55" t="s">
        <v>16</v>
      </c>
      <c r="J27" s="55" t="s">
        <v>17</v>
      </c>
      <c r="K27" s="57"/>
      <c r="L27" s="57"/>
      <c r="M27" s="57"/>
      <c r="N27" s="57"/>
      <c r="O27" s="57"/>
      <c r="P27" s="57"/>
    </row>
    <row r="28" ht="14.4" spans="1:16">
      <c r="A28" s="41">
        <v>1</v>
      </c>
      <c r="B28" s="42" t="s">
        <v>41</v>
      </c>
      <c r="C28" s="43">
        <v>9536</v>
      </c>
      <c r="D28" s="43">
        <v>0</v>
      </c>
      <c r="E28" s="43">
        <v>0</v>
      </c>
      <c r="F28" s="44">
        <v>1987</v>
      </c>
      <c r="G28" s="44">
        <v>3</v>
      </c>
      <c r="H28" s="44">
        <v>1990</v>
      </c>
      <c r="I28" s="41" t="s">
        <v>116</v>
      </c>
      <c r="J28" s="41" t="s">
        <v>117</v>
      </c>
      <c r="K28" s="58"/>
      <c r="L28" s="58"/>
      <c r="M28" s="58"/>
      <c r="N28" s="58"/>
      <c r="O28" s="58"/>
      <c r="P28" s="58"/>
    </row>
    <row r="29" ht="14.4" spans="1:16">
      <c r="A29" s="41">
        <v>2</v>
      </c>
      <c r="B29" s="42" t="s">
        <v>45</v>
      </c>
      <c r="C29" s="44">
        <v>3869</v>
      </c>
      <c r="D29" s="43">
        <v>0</v>
      </c>
      <c r="E29" s="43">
        <v>0</v>
      </c>
      <c r="F29" s="44">
        <v>3407</v>
      </c>
      <c r="G29" s="44">
        <v>3</v>
      </c>
      <c r="H29" s="44">
        <v>3410</v>
      </c>
      <c r="I29" s="41" t="s">
        <v>118</v>
      </c>
      <c r="J29" s="41" t="s">
        <v>119</v>
      </c>
      <c r="K29" s="58"/>
      <c r="L29" s="58"/>
      <c r="M29" s="58"/>
      <c r="N29" s="58"/>
      <c r="O29" s="58"/>
      <c r="P29" s="58"/>
    </row>
    <row r="30" ht="14.4" spans="1:16">
      <c r="A30" s="41">
        <v>3</v>
      </c>
      <c r="B30" s="42" t="s">
        <v>55</v>
      </c>
      <c r="C30" s="44">
        <v>9572</v>
      </c>
      <c r="D30" s="43">
        <v>3</v>
      </c>
      <c r="E30" s="43">
        <v>0</v>
      </c>
      <c r="F30" s="44">
        <v>2098</v>
      </c>
      <c r="G30" s="44">
        <v>5</v>
      </c>
      <c r="H30" s="44">
        <v>2103</v>
      </c>
      <c r="I30" s="41" t="s">
        <v>120</v>
      </c>
      <c r="J30" s="41" t="s">
        <v>119</v>
      </c>
      <c r="K30" s="58"/>
      <c r="L30" s="58"/>
      <c r="M30" s="58"/>
      <c r="N30" s="58"/>
      <c r="O30" s="58"/>
      <c r="P30" s="58"/>
    </row>
    <row r="31" ht="14.4" spans="1:16">
      <c r="A31" s="41">
        <v>4</v>
      </c>
      <c r="B31" s="42" t="s">
        <v>56</v>
      </c>
      <c r="C31" s="44">
        <v>6722</v>
      </c>
      <c r="D31" s="43">
        <v>142</v>
      </c>
      <c r="E31" s="43">
        <v>0</v>
      </c>
      <c r="F31" s="44">
        <v>2787</v>
      </c>
      <c r="G31" s="44">
        <v>3</v>
      </c>
      <c r="H31" s="44">
        <v>2790</v>
      </c>
      <c r="I31" s="41" t="s">
        <v>121</v>
      </c>
      <c r="J31" s="41" t="s">
        <v>117</v>
      </c>
      <c r="K31" s="58"/>
      <c r="L31" s="58"/>
      <c r="M31" s="58"/>
      <c r="N31" s="58"/>
      <c r="O31" s="58"/>
      <c r="P31" s="58"/>
    </row>
    <row r="32" ht="14.4" spans="1:16">
      <c r="A32" s="41">
        <v>5</v>
      </c>
      <c r="B32" s="42" t="s">
        <v>42</v>
      </c>
      <c r="C32" s="44">
        <v>7551</v>
      </c>
      <c r="D32" s="43">
        <v>0</v>
      </c>
      <c r="E32" s="43">
        <v>0</v>
      </c>
      <c r="F32" s="44">
        <v>3303</v>
      </c>
      <c r="G32" s="44">
        <v>6</v>
      </c>
      <c r="H32" s="44">
        <v>3309</v>
      </c>
      <c r="I32" s="41" t="s">
        <v>122</v>
      </c>
      <c r="J32" s="41" t="s">
        <v>119</v>
      </c>
      <c r="K32" s="58"/>
      <c r="L32" s="58"/>
      <c r="M32" s="58"/>
      <c r="N32" s="58"/>
      <c r="O32" s="58"/>
      <c r="P32" s="58"/>
    </row>
    <row r="33" ht="14.4" spans="1:16">
      <c r="A33" s="41">
        <v>6</v>
      </c>
      <c r="B33" s="42" t="s">
        <v>51</v>
      </c>
      <c r="C33" s="44">
        <v>8565</v>
      </c>
      <c r="D33" s="43">
        <v>32</v>
      </c>
      <c r="E33" s="43">
        <v>0</v>
      </c>
      <c r="F33" s="44">
        <v>4441</v>
      </c>
      <c r="G33" s="44">
        <v>2</v>
      </c>
      <c r="H33" s="44">
        <v>4443</v>
      </c>
      <c r="I33" s="41" t="s">
        <v>123</v>
      </c>
      <c r="J33" s="41" t="s">
        <v>117</v>
      </c>
      <c r="K33" s="58"/>
      <c r="L33" s="58"/>
      <c r="M33" s="58"/>
      <c r="N33" s="58"/>
      <c r="O33" s="58"/>
      <c r="P33" s="58"/>
    </row>
    <row r="34" ht="14.4" spans="1:16">
      <c r="A34" s="41">
        <v>7</v>
      </c>
      <c r="B34" s="42" t="s">
        <v>44</v>
      </c>
      <c r="C34" s="44">
        <v>7903</v>
      </c>
      <c r="D34" s="43">
        <v>0</v>
      </c>
      <c r="E34" s="43">
        <v>0</v>
      </c>
      <c r="F34" s="44">
        <v>13078</v>
      </c>
      <c r="G34" s="44">
        <v>12</v>
      </c>
      <c r="H34" s="44">
        <v>13090</v>
      </c>
      <c r="I34" s="41" t="s">
        <v>124</v>
      </c>
      <c r="J34" s="41" t="s">
        <v>125</v>
      </c>
      <c r="K34" s="58"/>
      <c r="L34" s="58"/>
      <c r="M34" s="58"/>
      <c r="N34" s="58"/>
      <c r="O34" s="58"/>
      <c r="P34" s="58"/>
    </row>
    <row r="35" ht="14.4" spans="1:16">
      <c r="A35" s="41">
        <v>8</v>
      </c>
      <c r="B35" s="42" t="s">
        <v>49</v>
      </c>
      <c r="C35" s="44">
        <v>10800</v>
      </c>
      <c r="D35" s="43">
        <v>10</v>
      </c>
      <c r="E35" s="43">
        <v>0</v>
      </c>
      <c r="F35" s="44">
        <v>6769</v>
      </c>
      <c r="G35" s="44">
        <v>18</v>
      </c>
      <c r="H35" s="44">
        <v>6787</v>
      </c>
      <c r="I35" s="41" t="s">
        <v>126</v>
      </c>
      <c r="J35" s="41" t="s">
        <v>125</v>
      </c>
      <c r="K35" s="58"/>
      <c r="L35" s="58"/>
      <c r="M35" s="58"/>
      <c r="N35" s="58"/>
      <c r="O35" s="58"/>
      <c r="P35" s="58"/>
    </row>
    <row r="36" ht="14.4" spans="1:16">
      <c r="A36" s="41">
        <v>9</v>
      </c>
      <c r="B36" s="42" t="s">
        <v>52</v>
      </c>
      <c r="C36" s="44">
        <v>15337</v>
      </c>
      <c r="D36" s="43">
        <v>417</v>
      </c>
      <c r="E36" s="43">
        <v>1</v>
      </c>
      <c r="F36" s="44">
        <v>5120</v>
      </c>
      <c r="G36" s="44">
        <v>12</v>
      </c>
      <c r="H36" s="44">
        <v>5132</v>
      </c>
      <c r="I36" s="41" t="s">
        <v>127</v>
      </c>
      <c r="J36" s="41" t="s">
        <v>119</v>
      </c>
      <c r="K36" s="58"/>
      <c r="L36" s="58"/>
      <c r="M36" s="58"/>
      <c r="N36" s="58"/>
      <c r="O36" s="58"/>
      <c r="P36" s="58"/>
    </row>
    <row r="37" ht="14.4" spans="1:16">
      <c r="A37" s="41">
        <v>10</v>
      </c>
      <c r="B37" s="42" t="s">
        <v>54</v>
      </c>
      <c r="C37" s="44">
        <v>11826</v>
      </c>
      <c r="D37" s="43">
        <v>111</v>
      </c>
      <c r="E37" s="43">
        <v>0</v>
      </c>
      <c r="F37" s="44">
        <v>8034</v>
      </c>
      <c r="G37" s="44">
        <v>12</v>
      </c>
      <c r="H37" s="44">
        <v>8046</v>
      </c>
      <c r="I37" s="41" t="s">
        <v>128</v>
      </c>
      <c r="J37" s="41" t="s">
        <v>119</v>
      </c>
      <c r="K37" s="58"/>
      <c r="L37" s="58"/>
      <c r="M37" s="58"/>
      <c r="N37" s="58"/>
      <c r="O37" s="58"/>
      <c r="P37" s="58"/>
    </row>
    <row r="38" ht="14.4" spans="1:16">
      <c r="A38" s="41">
        <v>11</v>
      </c>
      <c r="B38" s="42" t="s">
        <v>48</v>
      </c>
      <c r="C38" s="44">
        <v>10534</v>
      </c>
      <c r="D38" s="43">
        <v>0</v>
      </c>
      <c r="E38" s="43">
        <v>0</v>
      </c>
      <c r="F38" s="44">
        <v>3517</v>
      </c>
      <c r="G38" s="44">
        <v>43</v>
      </c>
      <c r="H38" s="44">
        <v>3560</v>
      </c>
      <c r="I38" s="41" t="s">
        <v>127</v>
      </c>
      <c r="J38" s="41" t="s">
        <v>129</v>
      </c>
      <c r="K38" s="58"/>
      <c r="L38" s="58"/>
      <c r="M38" s="58"/>
      <c r="N38" s="58"/>
      <c r="O38" s="58"/>
      <c r="P38" s="58"/>
    </row>
    <row r="39" ht="14.4" spans="1:16">
      <c r="A39" s="41">
        <v>12</v>
      </c>
      <c r="B39" s="42" t="s">
        <v>43</v>
      </c>
      <c r="C39" s="44">
        <v>8500</v>
      </c>
      <c r="D39" s="43">
        <v>0</v>
      </c>
      <c r="E39" s="43">
        <v>0</v>
      </c>
      <c r="F39" s="44">
        <v>4664</v>
      </c>
      <c r="G39" s="44">
        <v>7</v>
      </c>
      <c r="H39" s="44">
        <v>4671</v>
      </c>
      <c r="I39" s="41" t="s">
        <v>130</v>
      </c>
      <c r="J39" s="41" t="s">
        <v>119</v>
      </c>
      <c r="K39" s="58"/>
      <c r="L39" s="58"/>
      <c r="M39" s="58"/>
      <c r="N39" s="58"/>
      <c r="O39" s="58"/>
      <c r="P39" s="58"/>
    </row>
    <row r="40" ht="14.4" spans="1:16">
      <c r="A40" s="41">
        <v>13</v>
      </c>
      <c r="B40" s="42" t="s">
        <v>47</v>
      </c>
      <c r="C40" s="44">
        <v>14118</v>
      </c>
      <c r="D40" s="43">
        <v>45</v>
      </c>
      <c r="E40" s="43">
        <v>0</v>
      </c>
      <c r="F40" s="44">
        <v>6476</v>
      </c>
      <c r="G40" s="44">
        <v>23</v>
      </c>
      <c r="H40" s="44">
        <v>6499</v>
      </c>
      <c r="I40" s="41" t="s">
        <v>131</v>
      </c>
      <c r="J40" s="41" t="s">
        <v>125</v>
      </c>
      <c r="K40" s="58"/>
      <c r="L40" s="58"/>
      <c r="M40" s="58"/>
      <c r="N40" s="58"/>
      <c r="O40" s="58"/>
      <c r="P40" s="58"/>
    </row>
    <row r="41" ht="14.4" spans="1:16">
      <c r="A41" s="41">
        <v>14</v>
      </c>
      <c r="B41" s="42" t="s">
        <v>40</v>
      </c>
      <c r="C41" s="44">
        <v>30758</v>
      </c>
      <c r="D41" s="43">
        <v>0</v>
      </c>
      <c r="E41" s="43">
        <v>1</v>
      </c>
      <c r="F41" s="44">
        <v>25402</v>
      </c>
      <c r="G41" s="44">
        <v>31</v>
      </c>
      <c r="H41" s="44">
        <v>25433</v>
      </c>
      <c r="I41" s="41" t="s">
        <v>132</v>
      </c>
      <c r="J41" s="41" t="s">
        <v>119</v>
      </c>
      <c r="K41" s="58"/>
      <c r="L41" s="58"/>
      <c r="M41" s="58"/>
      <c r="N41" s="58"/>
      <c r="O41" s="58"/>
      <c r="P41" s="58"/>
    </row>
    <row r="42" ht="14.4" spans="1:16">
      <c r="A42" s="41">
        <v>15</v>
      </c>
      <c r="B42" s="42" t="s">
        <v>50</v>
      </c>
      <c r="C42" s="44">
        <v>8030</v>
      </c>
      <c r="D42" s="43">
        <v>10</v>
      </c>
      <c r="E42" s="43">
        <v>0</v>
      </c>
      <c r="F42" s="44">
        <v>1650</v>
      </c>
      <c r="G42" s="44">
        <v>39</v>
      </c>
      <c r="H42" s="44">
        <v>1689</v>
      </c>
      <c r="I42" s="41" t="s">
        <v>133</v>
      </c>
      <c r="J42" s="41" t="s">
        <v>134</v>
      </c>
      <c r="K42" s="58"/>
      <c r="L42" s="58"/>
      <c r="M42" s="58"/>
      <c r="N42" s="58"/>
      <c r="O42" s="58"/>
      <c r="P42" s="58"/>
    </row>
    <row r="43" ht="14.4" spans="1:16">
      <c r="A43" s="41">
        <v>16</v>
      </c>
      <c r="B43" s="42" t="s">
        <v>109</v>
      </c>
      <c r="C43" s="44">
        <v>4994</v>
      </c>
      <c r="D43" s="43">
        <v>15</v>
      </c>
      <c r="E43" s="43">
        <v>0</v>
      </c>
      <c r="F43" s="44">
        <v>4405</v>
      </c>
      <c r="G43" s="44">
        <v>7</v>
      </c>
      <c r="H43" s="44">
        <v>4412</v>
      </c>
      <c r="I43" s="41" t="s">
        <v>135</v>
      </c>
      <c r="J43" s="41" t="s">
        <v>119</v>
      </c>
      <c r="K43" s="58"/>
      <c r="L43" s="58"/>
      <c r="M43" s="58"/>
      <c r="N43" s="58"/>
      <c r="O43" s="58"/>
      <c r="P43" s="58"/>
    </row>
    <row r="44" ht="14.4" spans="1:16">
      <c r="A44" s="41">
        <v>17</v>
      </c>
      <c r="B44" s="42" t="s">
        <v>53</v>
      </c>
      <c r="C44" s="44">
        <v>13061</v>
      </c>
      <c r="D44" s="43">
        <v>0</v>
      </c>
      <c r="E44" s="43">
        <v>0</v>
      </c>
      <c r="F44" s="44">
        <v>2082</v>
      </c>
      <c r="G44" s="44">
        <v>2</v>
      </c>
      <c r="H44" s="44">
        <v>2084</v>
      </c>
      <c r="I44" s="41" t="s">
        <v>136</v>
      </c>
      <c r="J44" s="41" t="s">
        <v>117</v>
      </c>
      <c r="K44" s="58"/>
      <c r="L44" s="58"/>
      <c r="M44" s="58"/>
      <c r="N44" s="58"/>
      <c r="O44" s="58"/>
      <c r="P44" s="58"/>
    </row>
    <row r="45" s="23" customFormat="1" ht="20" customHeight="1" spans="1:16">
      <c r="A45" s="45" t="s">
        <v>69</v>
      </c>
      <c r="B45" s="45"/>
      <c r="C45" s="46">
        <v>181676</v>
      </c>
      <c r="D45" s="46">
        <v>785</v>
      </c>
      <c r="E45" s="46">
        <v>2</v>
      </c>
      <c r="F45" s="46">
        <v>99220</v>
      </c>
      <c r="G45" s="46">
        <v>228</v>
      </c>
      <c r="H45" s="46">
        <v>99448</v>
      </c>
      <c r="I45" s="59">
        <f>F45/C45</f>
        <v>0.546137079195931</v>
      </c>
      <c r="J45" s="59">
        <f>G45/C45</f>
        <v>0.00125498139545124</v>
      </c>
      <c r="K45" s="60"/>
      <c r="L45" s="60"/>
      <c r="M45" s="60"/>
      <c r="N45" s="60"/>
      <c r="O45" s="60"/>
      <c r="P45" s="60"/>
    </row>
  </sheetData>
  <mergeCells count="17">
    <mergeCell ref="D1:E1"/>
    <mergeCell ref="I1:J1"/>
    <mergeCell ref="K1:L1"/>
    <mergeCell ref="M1:O1"/>
    <mergeCell ref="D26:E26"/>
    <mergeCell ref="F26:H26"/>
    <mergeCell ref="I26:J26"/>
    <mergeCell ref="K26:L26"/>
    <mergeCell ref="M26:N26"/>
    <mergeCell ref="O26:P26"/>
    <mergeCell ref="A45:B45"/>
    <mergeCell ref="A1:A2"/>
    <mergeCell ref="B1:B2"/>
    <mergeCell ref="C1:C2"/>
    <mergeCell ref="F1:F2"/>
    <mergeCell ref="G1:G2"/>
    <mergeCell ref="H1:H2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N26"/>
  <sheetViews>
    <sheetView workbookViewId="0">
      <selection activeCell="D28" sqref="D28"/>
    </sheetView>
  </sheetViews>
  <sheetFormatPr defaultColWidth="9" defaultRowHeight="14.4"/>
  <cols>
    <col min="1" max="1" width="10" customWidth="1"/>
    <col min="2" max="2" width="20.6666666666667" customWidth="1"/>
    <col min="3" max="10" width="9.33333333333333" customWidth="1"/>
    <col min="11" max="11" width="10.8888888888889" customWidth="1"/>
    <col min="12" max="12" width="9.33333333333333" customWidth="1"/>
  </cols>
  <sheetData>
    <row r="3" s="13" customFormat="1" ht="18" spans="1:1">
      <c r="A3" s="13" t="s">
        <v>137</v>
      </c>
    </row>
    <row r="5" s="14" customFormat="1" ht="33" customHeight="1" spans="1:12">
      <c r="A5" s="16" t="s">
        <v>101</v>
      </c>
      <c r="B5" s="16" t="s">
        <v>102</v>
      </c>
      <c r="C5" s="16" t="s">
        <v>138</v>
      </c>
      <c r="D5" s="16"/>
      <c r="E5" s="16" t="s">
        <v>139</v>
      </c>
      <c r="F5" s="16"/>
      <c r="G5" s="16" t="s">
        <v>140</v>
      </c>
      <c r="H5" s="16"/>
      <c r="I5" s="16" t="s">
        <v>104</v>
      </c>
      <c r="J5" s="16"/>
      <c r="K5" s="16" t="s">
        <v>141</v>
      </c>
      <c r="L5" s="16"/>
    </row>
    <row r="6" s="14" customFormat="1" spans="1:12">
      <c r="A6" s="16"/>
      <c r="B6" s="16"/>
      <c r="C6" s="16" t="s">
        <v>16</v>
      </c>
      <c r="D6" s="16" t="s">
        <v>17</v>
      </c>
      <c r="E6" s="16" t="s">
        <v>16</v>
      </c>
      <c r="F6" s="16" t="s">
        <v>17</v>
      </c>
      <c r="G6" s="16" t="s">
        <v>16</v>
      </c>
      <c r="H6" s="16" t="s">
        <v>17</v>
      </c>
      <c r="I6" s="16" t="s">
        <v>16</v>
      </c>
      <c r="J6" s="16" t="s">
        <v>17</v>
      </c>
      <c r="K6" s="16" t="s">
        <v>16</v>
      </c>
      <c r="L6" s="16" t="s">
        <v>17</v>
      </c>
    </row>
    <row r="7" s="14" customFormat="1" spans="1:12">
      <c r="A7" s="16" t="s">
        <v>25</v>
      </c>
      <c r="B7" s="16" t="s">
        <v>26</v>
      </c>
      <c r="C7" s="16" t="s">
        <v>27</v>
      </c>
      <c r="D7" s="16" t="s">
        <v>28</v>
      </c>
      <c r="E7" s="16" t="s">
        <v>29</v>
      </c>
      <c r="F7" s="16" t="s">
        <v>30</v>
      </c>
      <c r="G7" s="16" t="s">
        <v>31</v>
      </c>
      <c r="H7" s="16" t="s">
        <v>32</v>
      </c>
      <c r="I7" s="16" t="s">
        <v>142</v>
      </c>
      <c r="J7" s="16" t="s">
        <v>143</v>
      </c>
      <c r="K7" s="16" t="s">
        <v>144</v>
      </c>
      <c r="L7" s="16" t="s">
        <v>145</v>
      </c>
    </row>
    <row r="8" s="15" customFormat="1" spans="1:12">
      <c r="A8" s="16" t="s">
        <v>146</v>
      </c>
      <c r="B8" s="17" t="s">
        <v>147</v>
      </c>
      <c r="C8" s="18">
        <v>563</v>
      </c>
      <c r="D8" s="18" t="s">
        <v>148</v>
      </c>
      <c r="E8" s="18">
        <v>439942</v>
      </c>
      <c r="F8" s="18">
        <v>79529</v>
      </c>
      <c r="G8" s="18">
        <v>2664</v>
      </c>
      <c r="H8" s="18">
        <v>2203</v>
      </c>
      <c r="I8" s="18">
        <v>1060</v>
      </c>
      <c r="J8" s="18">
        <v>2954</v>
      </c>
      <c r="K8" s="18">
        <v>1005518</v>
      </c>
      <c r="L8" s="18">
        <v>587435</v>
      </c>
    </row>
    <row r="9" spans="1:14">
      <c r="A9" s="19">
        <v>1</v>
      </c>
      <c r="B9" s="20" t="s">
        <v>54</v>
      </c>
      <c r="C9" s="21">
        <v>169</v>
      </c>
      <c r="D9" s="21">
        <v>41</v>
      </c>
      <c r="E9" s="21">
        <v>28546</v>
      </c>
      <c r="F9" s="21">
        <v>3752</v>
      </c>
      <c r="G9" s="21">
        <v>664</v>
      </c>
      <c r="H9" s="21">
        <v>62</v>
      </c>
      <c r="I9" s="21">
        <v>415</v>
      </c>
      <c r="J9" s="21">
        <v>11</v>
      </c>
      <c r="K9" s="21">
        <v>63354</v>
      </c>
      <c r="L9" s="21">
        <v>32133</v>
      </c>
      <c r="N9" s="22"/>
    </row>
    <row r="10" spans="1:12">
      <c r="A10" s="19">
        <v>2</v>
      </c>
      <c r="B10" s="20" t="s">
        <v>55</v>
      </c>
      <c r="C10" s="21">
        <v>74</v>
      </c>
      <c r="D10" s="21">
        <v>43</v>
      </c>
      <c r="E10" s="21">
        <v>27528</v>
      </c>
      <c r="F10" s="21">
        <v>3906</v>
      </c>
      <c r="G10" s="21">
        <v>218</v>
      </c>
      <c r="H10" s="21">
        <v>337</v>
      </c>
      <c r="I10" s="21">
        <v>179</v>
      </c>
      <c r="J10" s="21">
        <v>459</v>
      </c>
      <c r="K10" s="21">
        <v>44152</v>
      </c>
      <c r="L10" s="21">
        <v>21076</v>
      </c>
    </row>
    <row r="11" spans="1:12">
      <c r="A11" s="19">
        <v>3</v>
      </c>
      <c r="B11" s="20" t="s">
        <v>52</v>
      </c>
      <c r="C11" s="21">
        <v>16</v>
      </c>
      <c r="D11" s="21">
        <v>5</v>
      </c>
      <c r="E11" s="21">
        <v>34033</v>
      </c>
      <c r="F11" s="21">
        <v>7441</v>
      </c>
      <c r="G11" s="21">
        <v>169</v>
      </c>
      <c r="H11" s="21">
        <v>321</v>
      </c>
      <c r="I11" s="21">
        <v>138</v>
      </c>
      <c r="J11" s="21">
        <v>595</v>
      </c>
      <c r="K11" s="21">
        <v>78333</v>
      </c>
      <c r="L11" s="21">
        <v>42092</v>
      </c>
    </row>
    <row r="12" spans="1:12">
      <c r="A12" s="19">
        <v>4</v>
      </c>
      <c r="B12" s="20" t="s">
        <v>45</v>
      </c>
      <c r="C12" s="21">
        <v>9</v>
      </c>
      <c r="D12" s="21">
        <v>7</v>
      </c>
      <c r="E12" s="21">
        <v>9458</v>
      </c>
      <c r="F12" s="21">
        <v>2774</v>
      </c>
      <c r="G12" s="21">
        <v>0</v>
      </c>
      <c r="H12" s="21">
        <v>1</v>
      </c>
      <c r="I12" s="21">
        <v>96</v>
      </c>
      <c r="J12" s="21">
        <v>445</v>
      </c>
      <c r="K12" s="21">
        <v>27983</v>
      </c>
      <c r="L12" s="21">
        <v>15305</v>
      </c>
    </row>
    <row r="13" spans="1:12">
      <c r="A13" s="19">
        <v>5</v>
      </c>
      <c r="B13" s="20" t="s">
        <v>47</v>
      </c>
      <c r="C13" s="21">
        <v>0</v>
      </c>
      <c r="D13" s="21">
        <v>2</v>
      </c>
      <c r="E13" s="21">
        <v>45097</v>
      </c>
      <c r="F13" s="21">
        <v>2783</v>
      </c>
      <c r="G13" s="21">
        <v>1040</v>
      </c>
      <c r="H13" s="21">
        <v>185</v>
      </c>
      <c r="I13" s="21">
        <v>66</v>
      </c>
      <c r="J13" s="21">
        <v>184</v>
      </c>
      <c r="K13" s="21">
        <v>75067</v>
      </c>
      <c r="L13" s="21">
        <v>40893</v>
      </c>
    </row>
    <row r="14" spans="1:12">
      <c r="A14" s="19">
        <v>6</v>
      </c>
      <c r="B14" s="20" t="s">
        <v>51</v>
      </c>
      <c r="C14" s="21">
        <v>17</v>
      </c>
      <c r="D14" s="21">
        <v>8</v>
      </c>
      <c r="E14" s="21">
        <v>22382</v>
      </c>
      <c r="F14" s="21">
        <v>4620</v>
      </c>
      <c r="G14" s="21">
        <v>3</v>
      </c>
      <c r="H14" s="21">
        <v>51</v>
      </c>
      <c r="I14" s="21">
        <v>40</v>
      </c>
      <c r="J14" s="21">
        <v>561</v>
      </c>
      <c r="K14" s="21">
        <v>52339</v>
      </c>
      <c r="L14" s="21">
        <v>23829</v>
      </c>
    </row>
    <row r="15" spans="1:12">
      <c r="A15" s="19">
        <v>7</v>
      </c>
      <c r="B15" s="20" t="s">
        <v>53</v>
      </c>
      <c r="C15" s="21">
        <v>9</v>
      </c>
      <c r="D15" s="21">
        <v>1</v>
      </c>
      <c r="E15" s="21">
        <v>3691</v>
      </c>
      <c r="F15" s="21">
        <v>1328</v>
      </c>
      <c r="G15" s="21">
        <v>149</v>
      </c>
      <c r="H15" s="21">
        <v>761</v>
      </c>
      <c r="I15" s="21">
        <v>40</v>
      </c>
      <c r="J15" s="21">
        <v>532</v>
      </c>
      <c r="K15" s="21">
        <v>40812</v>
      </c>
      <c r="L15" s="21">
        <v>26856</v>
      </c>
    </row>
    <row r="16" spans="1:12">
      <c r="A16" s="19">
        <v>8</v>
      </c>
      <c r="B16" s="20" t="s">
        <v>42</v>
      </c>
      <c r="C16" s="21">
        <v>0</v>
      </c>
      <c r="D16" s="21">
        <v>0</v>
      </c>
      <c r="E16" s="21">
        <v>5789</v>
      </c>
      <c r="F16" s="21">
        <v>1549</v>
      </c>
      <c r="G16" s="21">
        <v>4</v>
      </c>
      <c r="H16" s="21">
        <v>2</v>
      </c>
      <c r="I16" s="21">
        <v>32</v>
      </c>
      <c r="J16" s="21">
        <v>0</v>
      </c>
      <c r="K16" s="21">
        <v>35431</v>
      </c>
      <c r="L16" s="21">
        <v>20995</v>
      </c>
    </row>
    <row r="17" spans="1:12">
      <c r="A17" s="19">
        <v>9</v>
      </c>
      <c r="B17" s="20" t="s">
        <v>56</v>
      </c>
      <c r="C17" s="21">
        <v>203</v>
      </c>
      <c r="D17" s="21">
        <v>0</v>
      </c>
      <c r="E17" s="21">
        <v>5467</v>
      </c>
      <c r="F17" s="21">
        <v>998</v>
      </c>
      <c r="G17" s="21">
        <v>36</v>
      </c>
      <c r="H17" s="21">
        <v>141</v>
      </c>
      <c r="I17" s="21">
        <v>24</v>
      </c>
      <c r="J17" s="21">
        <v>97</v>
      </c>
      <c r="K17" s="21">
        <v>28741</v>
      </c>
      <c r="L17" s="21">
        <v>15848</v>
      </c>
    </row>
    <row r="18" spans="1:12">
      <c r="A18" s="19">
        <v>10</v>
      </c>
      <c r="B18" s="20" t="s">
        <v>50</v>
      </c>
      <c r="C18" s="21">
        <v>1</v>
      </c>
      <c r="D18" s="21">
        <v>0</v>
      </c>
      <c r="E18" s="21">
        <v>13565</v>
      </c>
      <c r="F18" s="21">
        <v>1206</v>
      </c>
      <c r="G18" s="21">
        <v>40</v>
      </c>
      <c r="H18" s="21">
        <v>28</v>
      </c>
      <c r="I18" s="21">
        <v>15</v>
      </c>
      <c r="J18" s="21">
        <v>0</v>
      </c>
      <c r="K18" s="21">
        <v>45144</v>
      </c>
      <c r="L18" s="21">
        <v>24687</v>
      </c>
    </row>
    <row r="19" spans="1:12">
      <c r="A19" s="19">
        <v>11</v>
      </c>
      <c r="B19" s="20" t="s">
        <v>41</v>
      </c>
      <c r="C19" s="21">
        <v>24</v>
      </c>
      <c r="D19" s="21">
        <v>71</v>
      </c>
      <c r="E19" s="21">
        <v>25237</v>
      </c>
      <c r="F19" s="21">
        <v>5702</v>
      </c>
      <c r="G19" s="21">
        <v>146</v>
      </c>
      <c r="H19" s="21">
        <v>52</v>
      </c>
      <c r="I19" s="21">
        <v>14</v>
      </c>
      <c r="J19" s="21">
        <v>60</v>
      </c>
      <c r="K19" s="21">
        <v>43237</v>
      </c>
      <c r="L19" s="21">
        <v>22240</v>
      </c>
    </row>
    <row r="20" spans="1:12">
      <c r="A20" s="19">
        <v>12</v>
      </c>
      <c r="B20" s="20" t="s">
        <v>44</v>
      </c>
      <c r="C20" s="21">
        <v>17</v>
      </c>
      <c r="D20" s="21">
        <v>17</v>
      </c>
      <c r="E20" s="21">
        <v>11392</v>
      </c>
      <c r="F20" s="21">
        <v>3566</v>
      </c>
      <c r="G20" s="21">
        <v>0</v>
      </c>
      <c r="H20" s="21">
        <v>1</v>
      </c>
      <c r="I20" s="21">
        <v>1</v>
      </c>
      <c r="J20" s="21">
        <v>0</v>
      </c>
      <c r="K20" s="21">
        <v>48263</v>
      </c>
      <c r="L20" s="21">
        <v>32650</v>
      </c>
    </row>
    <row r="21" spans="1:12">
      <c r="A21" s="19">
        <v>13</v>
      </c>
      <c r="B21" s="20" t="s">
        <v>40</v>
      </c>
      <c r="C21" s="21">
        <v>21</v>
      </c>
      <c r="D21" s="21">
        <v>35</v>
      </c>
      <c r="E21" s="21">
        <v>104623</v>
      </c>
      <c r="F21" s="21">
        <v>14690</v>
      </c>
      <c r="G21" s="21">
        <v>0</v>
      </c>
      <c r="H21" s="21">
        <v>0</v>
      </c>
      <c r="I21" s="21">
        <v>0</v>
      </c>
      <c r="J21" s="21">
        <v>9</v>
      </c>
      <c r="K21" s="21">
        <v>190493</v>
      </c>
      <c r="L21" s="21">
        <v>142588</v>
      </c>
    </row>
    <row r="22" spans="1:12">
      <c r="A22" s="19">
        <v>14</v>
      </c>
      <c r="B22" s="20" t="s">
        <v>109</v>
      </c>
      <c r="C22" s="21">
        <v>0</v>
      </c>
      <c r="D22" s="21">
        <v>0</v>
      </c>
      <c r="E22" s="21">
        <v>13418</v>
      </c>
      <c r="F22" s="21">
        <v>2022</v>
      </c>
      <c r="G22" s="21">
        <v>33</v>
      </c>
      <c r="H22" s="21">
        <v>246</v>
      </c>
      <c r="I22" s="21">
        <v>0</v>
      </c>
      <c r="J22" s="21">
        <v>0</v>
      </c>
      <c r="K22" s="21">
        <v>27222</v>
      </c>
      <c r="L22" s="21">
        <v>19298</v>
      </c>
    </row>
    <row r="23" spans="1:12">
      <c r="A23" s="19">
        <v>15</v>
      </c>
      <c r="B23" s="20" t="s">
        <v>49</v>
      </c>
      <c r="C23" s="21">
        <v>2</v>
      </c>
      <c r="D23" s="21">
        <v>62</v>
      </c>
      <c r="E23" s="21">
        <v>30421</v>
      </c>
      <c r="F23" s="21">
        <v>5206</v>
      </c>
      <c r="G23" s="21">
        <v>70</v>
      </c>
      <c r="H23" s="21">
        <v>9</v>
      </c>
      <c r="I23" s="21">
        <v>0</v>
      </c>
      <c r="J23" s="21">
        <v>1</v>
      </c>
      <c r="K23" s="21">
        <v>85347</v>
      </c>
      <c r="L23" s="21">
        <v>42182</v>
      </c>
    </row>
    <row r="24" spans="1:12">
      <c r="A24" s="19">
        <v>16</v>
      </c>
      <c r="B24" s="20" t="s">
        <v>43</v>
      </c>
      <c r="C24" s="21">
        <v>0</v>
      </c>
      <c r="D24" s="21">
        <v>2</v>
      </c>
      <c r="E24" s="21">
        <v>16532</v>
      </c>
      <c r="F24" s="21">
        <v>4595</v>
      </c>
      <c r="G24" s="21">
        <v>1</v>
      </c>
      <c r="H24" s="21">
        <v>2</v>
      </c>
      <c r="I24" s="21">
        <v>0</v>
      </c>
      <c r="J24" s="21">
        <v>0</v>
      </c>
      <c r="K24" s="21">
        <v>45653</v>
      </c>
      <c r="L24" s="21">
        <v>25222</v>
      </c>
    </row>
    <row r="25" spans="1:12">
      <c r="A25" s="19">
        <v>17</v>
      </c>
      <c r="B25" s="20" t="s">
        <v>48</v>
      </c>
      <c r="C25" s="21">
        <v>1</v>
      </c>
      <c r="D25" s="21">
        <v>1</v>
      </c>
      <c r="E25" s="21">
        <v>30315</v>
      </c>
      <c r="F25" s="21">
        <v>10045</v>
      </c>
      <c r="G25" s="21">
        <v>91</v>
      </c>
      <c r="H25" s="21">
        <v>4</v>
      </c>
      <c r="I25" s="21">
        <v>0</v>
      </c>
      <c r="J25" s="21">
        <v>0</v>
      </c>
      <c r="K25" s="21">
        <v>54397</v>
      </c>
      <c r="L25" s="21">
        <v>24021</v>
      </c>
    </row>
    <row r="26" spans="1:12">
      <c r="A26" s="19">
        <v>18</v>
      </c>
      <c r="B26" s="20" t="s">
        <v>57</v>
      </c>
      <c r="C26" s="21">
        <v>0</v>
      </c>
      <c r="D26" s="21">
        <v>0</v>
      </c>
      <c r="E26" s="21">
        <v>12448</v>
      </c>
      <c r="F26" s="21">
        <v>3346</v>
      </c>
      <c r="G26" s="21">
        <v>0</v>
      </c>
      <c r="H26" s="21">
        <v>0</v>
      </c>
      <c r="I26" s="21">
        <v>0</v>
      </c>
      <c r="J26" s="21">
        <v>0</v>
      </c>
      <c r="K26" s="21">
        <v>19550</v>
      </c>
      <c r="L26" s="21">
        <v>15520</v>
      </c>
    </row>
  </sheetData>
  <mergeCells count="8">
    <mergeCell ref="A3:L3"/>
    <mergeCell ref="C5:D5"/>
    <mergeCell ref="E5:F5"/>
    <mergeCell ref="G5:H5"/>
    <mergeCell ref="I5:J5"/>
    <mergeCell ref="K5:L5"/>
    <mergeCell ref="A5:A6"/>
    <mergeCell ref="B5:B6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K14" sqref="K14"/>
    </sheetView>
  </sheetViews>
  <sheetFormatPr defaultColWidth="9" defaultRowHeight="14.4" outlineLevelCol="4"/>
  <cols>
    <col min="1" max="1" width="9" style="3"/>
    <col min="2" max="2" width="21.2222222222222" style="3" customWidth="1"/>
    <col min="3" max="3" width="11.2222222222222" style="3" customWidth="1"/>
    <col min="4" max="4" width="12" style="3" customWidth="1"/>
    <col min="5" max="5" width="9.88888888888889" style="3"/>
    <col min="6" max="16378" width="9" style="3"/>
  </cols>
  <sheetData>
    <row r="1" s="1" customFormat="1" ht="40" customHeight="1" spans="1:5">
      <c r="A1" s="12" t="s">
        <v>149</v>
      </c>
      <c r="B1" s="12"/>
      <c r="C1" s="12"/>
      <c r="D1" s="12"/>
      <c r="E1" s="12"/>
    </row>
    <row r="2" s="2" customFormat="1" ht="20" customHeight="1" spans="1:5">
      <c r="A2" s="7" t="s">
        <v>88</v>
      </c>
      <c r="B2" s="7" t="s">
        <v>111</v>
      </c>
      <c r="C2" s="7" t="s">
        <v>150</v>
      </c>
      <c r="D2" s="7"/>
      <c r="E2" s="7"/>
    </row>
    <row r="3" s="2" customFormat="1" ht="27.6" spans="1:5">
      <c r="A3" s="7"/>
      <c r="B3" s="7"/>
      <c r="C3" s="7" t="s">
        <v>114</v>
      </c>
      <c r="D3" s="7" t="s">
        <v>115</v>
      </c>
      <c r="E3" s="7" t="s">
        <v>151</v>
      </c>
    </row>
    <row r="4" s="3" customFormat="1" spans="1:5">
      <c r="A4" s="9">
        <v>1</v>
      </c>
      <c r="B4" s="10" t="s">
        <v>45</v>
      </c>
      <c r="C4" s="11">
        <v>0</v>
      </c>
      <c r="D4" s="11">
        <v>0</v>
      </c>
      <c r="E4" s="11">
        <v>0</v>
      </c>
    </row>
    <row r="5" s="3" customFormat="1" spans="1:5">
      <c r="A5" s="9">
        <v>2</v>
      </c>
      <c r="B5" s="10" t="s">
        <v>41</v>
      </c>
      <c r="C5" s="11">
        <v>0</v>
      </c>
      <c r="D5" s="11">
        <v>0</v>
      </c>
      <c r="E5" s="11">
        <v>0</v>
      </c>
    </row>
    <row r="6" s="3" customFormat="1" spans="1:5">
      <c r="A6" s="9">
        <v>3</v>
      </c>
      <c r="B6" s="10" t="s">
        <v>56</v>
      </c>
      <c r="C6" s="11">
        <v>3</v>
      </c>
      <c r="D6" s="11">
        <v>0</v>
      </c>
      <c r="E6" s="11">
        <v>3</v>
      </c>
    </row>
    <row r="7" s="3" customFormat="1" spans="1:5">
      <c r="A7" s="9">
        <v>4</v>
      </c>
      <c r="B7" s="10" t="s">
        <v>55</v>
      </c>
      <c r="C7" s="11">
        <v>152</v>
      </c>
      <c r="D7" s="11">
        <v>0</v>
      </c>
      <c r="E7" s="11">
        <v>152</v>
      </c>
    </row>
    <row r="8" s="3" customFormat="1" spans="1:5">
      <c r="A8" s="9">
        <v>5</v>
      </c>
      <c r="B8" s="10" t="s">
        <v>44</v>
      </c>
      <c r="C8" s="11">
        <v>0</v>
      </c>
      <c r="D8" s="11">
        <v>0</v>
      </c>
      <c r="E8" s="11">
        <v>0</v>
      </c>
    </row>
    <row r="9" s="3" customFormat="1" spans="1:5">
      <c r="A9" s="9">
        <v>6</v>
      </c>
      <c r="B9" s="10" t="s">
        <v>42</v>
      </c>
      <c r="C9" s="11">
        <v>32</v>
      </c>
      <c r="D9" s="11">
        <v>0</v>
      </c>
      <c r="E9" s="11">
        <v>33</v>
      </c>
    </row>
    <row r="10" s="3" customFormat="1" spans="1:5">
      <c r="A10" s="9">
        <v>7</v>
      </c>
      <c r="B10" s="10" t="s">
        <v>49</v>
      </c>
      <c r="C10" s="11">
        <v>0</v>
      </c>
      <c r="D10" s="11">
        <v>0</v>
      </c>
      <c r="E10" s="11">
        <v>0</v>
      </c>
    </row>
    <row r="11" s="3" customFormat="1" spans="1:5">
      <c r="A11" s="9">
        <v>8</v>
      </c>
      <c r="B11" s="10" t="s">
        <v>51</v>
      </c>
      <c r="C11" s="11">
        <v>10</v>
      </c>
      <c r="D11" s="11">
        <v>0</v>
      </c>
      <c r="E11" s="11">
        <v>10</v>
      </c>
    </row>
    <row r="12" s="3" customFormat="1" spans="1:5">
      <c r="A12" s="9">
        <v>9</v>
      </c>
      <c r="B12" s="10" t="s">
        <v>54</v>
      </c>
      <c r="C12" s="11">
        <v>421</v>
      </c>
      <c r="D12" s="11">
        <v>1</v>
      </c>
      <c r="E12" s="11">
        <v>422</v>
      </c>
    </row>
    <row r="13" s="3" customFormat="1" spans="1:5">
      <c r="A13" s="9">
        <v>10</v>
      </c>
      <c r="B13" s="10" t="s">
        <v>52</v>
      </c>
      <c r="C13" s="11">
        <v>113</v>
      </c>
      <c r="D13" s="11">
        <v>0</v>
      </c>
      <c r="E13" s="11">
        <v>113</v>
      </c>
    </row>
    <row r="14" s="3" customFormat="1" spans="1:5">
      <c r="A14" s="9">
        <v>11</v>
      </c>
      <c r="B14" s="10" t="s">
        <v>48</v>
      </c>
      <c r="C14" s="11">
        <v>0</v>
      </c>
      <c r="D14" s="11">
        <v>0</v>
      </c>
      <c r="E14" s="11">
        <v>0</v>
      </c>
    </row>
    <row r="15" s="3" customFormat="1" spans="1:5">
      <c r="A15" s="9">
        <v>12</v>
      </c>
      <c r="B15" s="10" t="s">
        <v>43</v>
      </c>
      <c r="C15" s="11">
        <v>0</v>
      </c>
      <c r="D15" s="11">
        <v>0</v>
      </c>
      <c r="E15" s="11">
        <v>0</v>
      </c>
    </row>
    <row r="16" s="3" customFormat="1" spans="1:5">
      <c r="A16" s="9">
        <v>13</v>
      </c>
      <c r="B16" s="10" t="s">
        <v>47</v>
      </c>
      <c r="C16" s="11">
        <v>45</v>
      </c>
      <c r="D16" s="11">
        <v>0</v>
      </c>
      <c r="E16" s="11">
        <v>45</v>
      </c>
    </row>
    <row r="17" s="3" customFormat="1" spans="1:5">
      <c r="A17" s="9">
        <v>14</v>
      </c>
      <c r="B17" s="10" t="s">
        <v>40</v>
      </c>
      <c r="C17" s="11">
        <v>0</v>
      </c>
      <c r="D17" s="11">
        <v>1</v>
      </c>
      <c r="E17" s="11">
        <v>1</v>
      </c>
    </row>
    <row r="18" s="3" customFormat="1" spans="1:5">
      <c r="A18" s="9">
        <v>15</v>
      </c>
      <c r="B18" s="10" t="s">
        <v>53</v>
      </c>
      <c r="C18" s="11">
        <v>29</v>
      </c>
      <c r="D18" s="11">
        <v>0</v>
      </c>
      <c r="E18" s="11">
        <v>29</v>
      </c>
    </row>
    <row r="19" s="3" customFormat="1" spans="1:5">
      <c r="A19" s="9">
        <v>16</v>
      </c>
      <c r="B19" s="10" t="s">
        <v>50</v>
      </c>
      <c r="C19" s="11">
        <v>15</v>
      </c>
      <c r="D19" s="11">
        <v>0</v>
      </c>
      <c r="E19" s="11">
        <v>15</v>
      </c>
    </row>
    <row r="20" s="3" customFormat="1" spans="1:5">
      <c r="A20" s="9">
        <v>17</v>
      </c>
      <c r="B20" s="10" t="s">
        <v>109</v>
      </c>
      <c r="C20" s="11">
        <v>0</v>
      </c>
      <c r="D20" s="11">
        <v>0</v>
      </c>
      <c r="E20" s="11">
        <v>0</v>
      </c>
    </row>
  </sheetData>
  <mergeCells count="4">
    <mergeCell ref="A1:E1"/>
    <mergeCell ref="C2:E2"/>
    <mergeCell ref="A2:A3"/>
    <mergeCell ref="B2:B3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K14" sqref="K14"/>
    </sheetView>
  </sheetViews>
  <sheetFormatPr defaultColWidth="9" defaultRowHeight="14.4" outlineLevelCol="4"/>
  <cols>
    <col min="1" max="1" width="9" style="3"/>
    <col min="2" max="2" width="21.2222222222222" style="4" customWidth="1"/>
    <col min="3" max="3" width="11.4444444444444" style="3" customWidth="1"/>
    <col min="4" max="4" width="10.2222222222222" style="3" customWidth="1"/>
    <col min="5" max="5" width="11" style="3"/>
    <col min="6" max="16375" width="9" style="3"/>
  </cols>
  <sheetData>
    <row r="1" s="1" customFormat="1" ht="40" customHeight="1" spans="1:5">
      <c r="A1" s="5" t="s">
        <v>149</v>
      </c>
      <c r="B1" s="6"/>
      <c r="C1" s="5"/>
      <c r="D1" s="5"/>
      <c r="E1" s="5"/>
    </row>
    <row r="2" s="2" customFormat="1" spans="1:5">
      <c r="A2" s="7" t="s">
        <v>88</v>
      </c>
      <c r="B2" s="8" t="s">
        <v>111</v>
      </c>
      <c r="C2" s="7" t="s">
        <v>150</v>
      </c>
      <c r="D2" s="7"/>
      <c r="E2" s="7"/>
    </row>
    <row r="3" s="2" customFormat="1" ht="27.6" spans="1:5">
      <c r="A3" s="7"/>
      <c r="B3" s="8"/>
      <c r="C3" s="7" t="s">
        <v>114</v>
      </c>
      <c r="D3" s="7" t="s">
        <v>115</v>
      </c>
      <c r="E3" s="7" t="s">
        <v>151</v>
      </c>
    </row>
    <row r="4" s="3" customFormat="1" spans="1:5">
      <c r="A4" s="9">
        <v>1</v>
      </c>
      <c r="B4" s="10" t="s">
        <v>45</v>
      </c>
      <c r="C4" s="11">
        <v>1987</v>
      </c>
      <c r="D4" s="11">
        <v>3</v>
      </c>
      <c r="E4" s="11">
        <v>1990</v>
      </c>
    </row>
    <row r="5" s="3" customFormat="1" spans="1:5">
      <c r="A5" s="9">
        <v>2</v>
      </c>
      <c r="B5" s="10" t="s">
        <v>41</v>
      </c>
      <c r="C5" s="11">
        <v>3407</v>
      </c>
      <c r="D5" s="11">
        <v>3</v>
      </c>
      <c r="E5" s="11">
        <v>3410</v>
      </c>
    </row>
    <row r="6" s="3" customFormat="1" spans="1:5">
      <c r="A6" s="9">
        <v>3</v>
      </c>
      <c r="B6" s="10" t="s">
        <v>56</v>
      </c>
      <c r="C6" s="11">
        <v>2098</v>
      </c>
      <c r="D6" s="11">
        <v>5</v>
      </c>
      <c r="E6" s="11">
        <v>2103</v>
      </c>
    </row>
    <row r="7" s="3" customFormat="1" spans="1:5">
      <c r="A7" s="9">
        <v>4</v>
      </c>
      <c r="B7" s="10" t="s">
        <v>55</v>
      </c>
      <c r="C7" s="11">
        <v>2796</v>
      </c>
      <c r="D7" s="11">
        <v>3</v>
      </c>
      <c r="E7" s="11">
        <v>2799</v>
      </c>
    </row>
    <row r="8" s="3" customFormat="1" spans="1:5">
      <c r="A8" s="9">
        <v>5</v>
      </c>
      <c r="B8" s="10" t="s">
        <v>44</v>
      </c>
      <c r="C8" s="11">
        <v>3303</v>
      </c>
      <c r="D8" s="11">
        <v>6</v>
      </c>
      <c r="E8" s="11">
        <v>3309</v>
      </c>
    </row>
    <row r="9" s="3" customFormat="1" spans="1:5">
      <c r="A9" s="9">
        <v>6</v>
      </c>
      <c r="B9" s="10" t="s">
        <v>42</v>
      </c>
      <c r="C9" s="11">
        <v>4441</v>
      </c>
      <c r="D9" s="11">
        <v>2</v>
      </c>
      <c r="E9" s="11">
        <v>4443</v>
      </c>
    </row>
    <row r="10" s="3" customFormat="1" spans="1:5">
      <c r="A10" s="9">
        <v>7</v>
      </c>
      <c r="B10" s="10" t="s">
        <v>49</v>
      </c>
      <c r="C10" s="11">
        <v>13078</v>
      </c>
      <c r="D10" s="11">
        <v>12</v>
      </c>
      <c r="E10" s="11">
        <v>13090</v>
      </c>
    </row>
    <row r="11" s="3" customFormat="1" spans="1:5">
      <c r="A11" s="9">
        <v>8</v>
      </c>
      <c r="B11" s="10" t="s">
        <v>51</v>
      </c>
      <c r="C11" s="11">
        <v>6769</v>
      </c>
      <c r="D11" s="11">
        <v>18</v>
      </c>
      <c r="E11" s="11">
        <v>6787</v>
      </c>
    </row>
    <row r="12" s="3" customFormat="1" spans="1:5">
      <c r="A12" s="9">
        <v>9</v>
      </c>
      <c r="B12" s="10" t="s">
        <v>54</v>
      </c>
      <c r="C12" s="11">
        <v>5124</v>
      </c>
      <c r="D12" s="11">
        <v>12</v>
      </c>
      <c r="E12" s="11">
        <v>5136</v>
      </c>
    </row>
    <row r="13" s="3" customFormat="1" spans="1:5">
      <c r="A13" s="9">
        <v>10</v>
      </c>
      <c r="B13" s="10" t="s">
        <v>52</v>
      </c>
      <c r="C13" s="11">
        <v>8036</v>
      </c>
      <c r="D13" s="11">
        <v>12</v>
      </c>
      <c r="E13" s="11">
        <v>8048</v>
      </c>
    </row>
    <row r="14" s="3" customFormat="1" spans="1:5">
      <c r="A14" s="9">
        <v>11</v>
      </c>
      <c r="B14" s="10" t="s">
        <v>48</v>
      </c>
      <c r="C14" s="11">
        <v>3517</v>
      </c>
      <c r="D14" s="11">
        <v>43</v>
      </c>
      <c r="E14" s="11">
        <v>3560</v>
      </c>
    </row>
    <row r="15" s="3" customFormat="1" spans="1:5">
      <c r="A15" s="9">
        <v>12</v>
      </c>
      <c r="B15" s="10" t="s">
        <v>43</v>
      </c>
      <c r="C15" s="11">
        <v>4670</v>
      </c>
      <c r="D15" s="11">
        <v>7</v>
      </c>
      <c r="E15" s="11">
        <v>4677</v>
      </c>
    </row>
    <row r="16" s="3" customFormat="1" spans="1:5">
      <c r="A16" s="9">
        <v>13</v>
      </c>
      <c r="B16" s="10" t="s">
        <v>47</v>
      </c>
      <c r="C16" s="11">
        <v>6529</v>
      </c>
      <c r="D16" s="11">
        <v>23</v>
      </c>
      <c r="E16" s="11">
        <v>6552</v>
      </c>
    </row>
    <row r="17" s="3" customFormat="1" spans="1:5">
      <c r="A17" s="9">
        <v>14</v>
      </c>
      <c r="B17" s="10" t="s">
        <v>40</v>
      </c>
      <c r="C17" s="11">
        <v>25402</v>
      </c>
      <c r="D17" s="11">
        <v>31</v>
      </c>
      <c r="E17" s="11">
        <v>25433</v>
      </c>
    </row>
    <row r="18" s="3" customFormat="1" spans="1:5">
      <c r="A18" s="9">
        <v>15</v>
      </c>
      <c r="B18" s="10" t="s">
        <v>53</v>
      </c>
      <c r="C18" s="11">
        <v>1678</v>
      </c>
      <c r="D18" s="11">
        <v>39</v>
      </c>
      <c r="E18" s="11">
        <v>1717</v>
      </c>
    </row>
    <row r="19" s="3" customFormat="1" spans="1:5">
      <c r="A19" s="9">
        <v>16</v>
      </c>
      <c r="B19" s="10" t="s">
        <v>50</v>
      </c>
      <c r="C19" s="11">
        <v>4405</v>
      </c>
      <c r="D19" s="11">
        <v>7</v>
      </c>
      <c r="E19" s="11">
        <v>4412</v>
      </c>
    </row>
    <row r="20" s="3" customFormat="1" spans="1:5">
      <c r="A20" s="9">
        <v>17</v>
      </c>
      <c r="B20" s="10" t="s">
        <v>109</v>
      </c>
      <c r="C20" s="11">
        <v>2082</v>
      </c>
      <c r="D20" s="11">
        <v>2</v>
      </c>
      <c r="E20" s="11">
        <v>2084</v>
      </c>
    </row>
  </sheetData>
  <mergeCells count="4">
    <mergeCell ref="A1:E1"/>
    <mergeCell ref="C2:E2"/>
    <mergeCell ref="A2:A3"/>
    <mergeCell ref="B2:B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Toan tinh</vt:lpstr>
      <vt:lpstr>Mũi tiêm thực tế</vt:lpstr>
      <vt:lpstr>BC CDC</vt:lpstr>
      <vt:lpstr>Bao cao CDC</vt:lpstr>
      <vt:lpstr>Mũi tiêm HT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dcterms:created xsi:type="dcterms:W3CDTF">2021-09-16T05:22:00Z</dcterms:created>
  <dcterms:modified xsi:type="dcterms:W3CDTF">2021-12-11T10:57:45Z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0D112263E43E4FF28DB925D649C36253</vt:lpwstr>
  </property>
  <property fmtid="{D5CDD505-2E9C-101B-9397-08002B2CF9AE}" pid="3" name="KSOProductBuildVer">
    <vt:lpwstr>1033-11.2.0.10382</vt:lpwstr>
  </property>
</Properties>
</file>